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hugo.hpb\OneDrive - Polícia Federal\1. Processos - Picole\SELOG - Apoio adm\Publicação\"/>
    </mc:Choice>
  </mc:AlternateContent>
  <xr:revisionPtr revIDLastSave="8" documentId="13_ncr:1_{C0CB1F11-A3C1-4E4B-9816-5F268095D73D}" xr6:coauthVersionLast="36" xr6:coauthVersionMax="47" xr10:uidLastSave="{DDEDA13A-4931-4022-ADD8-DDCC148ED067}"/>
  <bookViews>
    <workbookView xWindow="0" yWindow="0" windowWidth="28800" windowHeight="12225" tabRatio="862" activeTab="1" xr2:uid="{00000000-000D-0000-FFFF-FFFF00000000}"/>
  </bookViews>
  <sheets>
    <sheet name="Custo Final" sheetId="14" r:id="rId1"/>
    <sheet name="Custos Empregados" sheetId="6" r:id="rId2"/>
    <sheet name="Salários e Benefícios" sheetId="4" r:id="rId3"/>
    <sheet name="Memória Calc-Uniform. + Relógio" sheetId="7" r:id="rId4"/>
  </sheets>
  <definedNames>
    <definedName name="A" localSheetId="0">#REF!</definedName>
    <definedName name="A">#REF!</definedName>
    <definedName name="aaaa">#REF!</definedName>
    <definedName name="AAAsDAFDSAGFDSHG">#REF!</definedName>
    <definedName name="ALMOXARIFE">#REF!</definedName>
    <definedName name="_xlnm.Print_Area" localSheetId="0">'Custo Final'!$A$1:$O$15</definedName>
    <definedName name="_xlnm.Print_Area" localSheetId="1">'Custos Empregados'!$B$1:$AF$103</definedName>
    <definedName name="_xlnm.Print_Area" localSheetId="3">'Memória Calc-Uniform. + Relógio'!$B$1:$G$31</definedName>
    <definedName name="_xlnm.Print_Area" localSheetId="2">'Salários e Benefícios'!$B$1:$H$10</definedName>
    <definedName name="B">#REF!</definedName>
    <definedName name="cbgnfgjg">#REF!</definedName>
    <definedName name="CDGFNFVBH">#REF!</definedName>
    <definedName name="E">#REF!</definedName>
    <definedName name="FTHRTGJHG">#REF!</definedName>
    <definedName name="gkghkj">#REF!</definedName>
    <definedName name="RTUJH">#REF!</definedName>
    <definedName name="SDFGDFGF">#REF!</definedName>
    <definedName name="SDFGSDGASDF">#REF!</definedName>
    <definedName name="sdfsdfsdf">#REF!</definedName>
    <definedName name="segdfhg">#REF!</definedName>
    <definedName name="SHGFSDHFFDG">#REF!</definedName>
    <definedName name="zdfsdf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4" l="1"/>
  <c r="H82" i="6" s="1"/>
  <c r="E4" i="4" l="1"/>
  <c r="F32" i="4"/>
  <c r="E6" i="4"/>
  <c r="H56" i="6" l="1"/>
  <c r="H57" i="6"/>
  <c r="H58" i="6"/>
  <c r="H60" i="6"/>
  <c r="H61" i="6"/>
  <c r="H42" i="6" l="1"/>
  <c r="G9" i="7" l="1"/>
  <c r="G15" i="7"/>
  <c r="G24" i="7" l="1"/>
  <c r="H44" i="6" l="1"/>
  <c r="AF44" i="6" s="1"/>
  <c r="AE7" i="6"/>
  <c r="AA7" i="6"/>
  <c r="AF105" i="6"/>
  <c r="AE90" i="6"/>
  <c r="AE89" i="6"/>
  <c r="AE72" i="6"/>
  <c r="AE65" i="6"/>
  <c r="AE67" i="6" s="1"/>
  <c r="AF43" i="6"/>
  <c r="AE42" i="6"/>
  <c r="AF42" i="6" s="1"/>
  <c r="AE41" i="6"/>
  <c r="AE32" i="6"/>
  <c r="E6" i="14"/>
  <c r="E5" i="14"/>
  <c r="L6" i="14"/>
  <c r="E13" i="14" l="1"/>
  <c r="AE6" i="6" l="1"/>
  <c r="AF15" i="6" s="1"/>
  <c r="AC6" i="6"/>
  <c r="AA6" i="6"/>
  <c r="AB15" i="6" s="1"/>
  <c r="U7" i="6"/>
  <c r="V105" i="6"/>
  <c r="U90" i="6"/>
  <c r="U89" i="6"/>
  <c r="U72" i="6"/>
  <c r="U65" i="6"/>
  <c r="U67" i="6" s="1"/>
  <c r="V44" i="6"/>
  <c r="V43" i="6"/>
  <c r="U42" i="6"/>
  <c r="V42" i="6" s="1"/>
  <c r="U41" i="6"/>
  <c r="U32" i="6"/>
  <c r="E10" i="14"/>
  <c r="L10" i="14"/>
  <c r="E9" i="14"/>
  <c r="S7" i="6"/>
  <c r="T105" i="6"/>
  <c r="S90" i="6"/>
  <c r="S89" i="6"/>
  <c r="S72" i="6"/>
  <c r="S65" i="6"/>
  <c r="S67" i="6" s="1"/>
  <c r="T44" i="6"/>
  <c r="T43" i="6"/>
  <c r="S42" i="6"/>
  <c r="T42" i="6" s="1"/>
  <c r="S41" i="6"/>
  <c r="S32" i="6"/>
  <c r="L9" i="14"/>
  <c r="E14" i="14"/>
  <c r="L14" i="14"/>
  <c r="AC7" i="6"/>
  <c r="AD105" i="6"/>
  <c r="AC90" i="6"/>
  <c r="AC89" i="6"/>
  <c r="AC72" i="6"/>
  <c r="AC65" i="6"/>
  <c r="AC67" i="6" s="1"/>
  <c r="AD44" i="6"/>
  <c r="AD43" i="6"/>
  <c r="AC42" i="6"/>
  <c r="AD42" i="6" s="1"/>
  <c r="AC41" i="6"/>
  <c r="AC32" i="6"/>
  <c r="L13" i="14"/>
  <c r="AB105" i="6"/>
  <c r="AA90" i="6"/>
  <c r="AA89" i="6"/>
  <c r="AA92" i="6" s="1"/>
  <c r="AA72" i="6"/>
  <c r="AA65" i="6"/>
  <c r="AA67" i="6" s="1"/>
  <c r="AB44" i="6"/>
  <c r="AB43" i="6"/>
  <c r="AA42" i="6"/>
  <c r="AB42" i="6" s="1"/>
  <c r="AA41" i="6"/>
  <c r="AA32" i="6"/>
  <c r="E12" i="14"/>
  <c r="L12" i="14"/>
  <c r="Y7" i="6"/>
  <c r="Z105" i="6"/>
  <c r="Y90" i="6"/>
  <c r="Y89" i="6"/>
  <c r="Y72" i="6"/>
  <c r="Y65" i="6"/>
  <c r="Y67" i="6" s="1"/>
  <c r="Z44" i="6"/>
  <c r="Z43" i="6"/>
  <c r="Y42" i="6"/>
  <c r="Z42" i="6" s="1"/>
  <c r="Y41" i="6"/>
  <c r="Y32" i="6"/>
  <c r="E11" i="14"/>
  <c r="L11" i="14"/>
  <c r="W7" i="6"/>
  <c r="X105" i="6"/>
  <c r="W90" i="6"/>
  <c r="W89" i="6"/>
  <c r="W72" i="6"/>
  <c r="W65" i="6"/>
  <c r="W67" i="6" s="1"/>
  <c r="X44" i="6"/>
  <c r="X43" i="6"/>
  <c r="W42" i="6"/>
  <c r="X42" i="6" s="1"/>
  <c r="W41" i="6"/>
  <c r="W32" i="6"/>
  <c r="E8" i="14"/>
  <c r="L8" i="14"/>
  <c r="Q7" i="6"/>
  <c r="R105" i="6"/>
  <c r="Q90" i="6"/>
  <c r="Q89" i="6"/>
  <c r="Q72" i="6"/>
  <c r="Q65" i="6"/>
  <c r="Q67" i="6" s="1"/>
  <c r="R44" i="6"/>
  <c r="R43" i="6"/>
  <c r="Q42" i="6"/>
  <c r="R42" i="6" s="1"/>
  <c r="Q41" i="6"/>
  <c r="Q32" i="6"/>
  <c r="L7" i="14"/>
  <c r="E7" i="14"/>
  <c r="O7" i="6"/>
  <c r="P105" i="6"/>
  <c r="O90" i="6"/>
  <c r="O89" i="6"/>
  <c r="O72" i="6"/>
  <c r="O65" i="6"/>
  <c r="O67" i="6" s="1"/>
  <c r="P44" i="6"/>
  <c r="P43" i="6"/>
  <c r="O42" i="6"/>
  <c r="P42" i="6" s="1"/>
  <c r="O41" i="6"/>
  <c r="O32" i="6"/>
  <c r="L5" i="14"/>
  <c r="M7" i="6"/>
  <c r="N105" i="6"/>
  <c r="M90" i="6"/>
  <c r="M89" i="6"/>
  <c r="M72" i="6"/>
  <c r="M65" i="6"/>
  <c r="M67" i="6" s="1"/>
  <c r="N44" i="6"/>
  <c r="N43" i="6"/>
  <c r="M42" i="6"/>
  <c r="N42" i="6" s="1"/>
  <c r="M41" i="6"/>
  <c r="M32" i="6"/>
  <c r="L4" i="14"/>
  <c r="E4" i="14"/>
  <c r="K7" i="6"/>
  <c r="L105" i="6"/>
  <c r="K90" i="6"/>
  <c r="K89" i="6"/>
  <c r="K72" i="6"/>
  <c r="K65" i="6"/>
  <c r="K67" i="6" s="1"/>
  <c r="L44" i="6"/>
  <c r="L43" i="6"/>
  <c r="K42" i="6"/>
  <c r="L42" i="6" s="1"/>
  <c r="K41" i="6"/>
  <c r="K32" i="6"/>
  <c r="E3" i="14"/>
  <c r="G25" i="7"/>
  <c r="G27" i="7" s="1"/>
  <c r="J42" i="6"/>
  <c r="U6" i="6"/>
  <c r="V15" i="6" s="1"/>
  <c r="I6" i="6"/>
  <c r="AF16" i="6" l="1"/>
  <c r="AF21" i="6" s="1"/>
  <c r="AF41" i="6"/>
  <c r="AF45" i="6" s="1"/>
  <c r="AF50" i="6" s="1"/>
  <c r="Y6" i="6"/>
  <c r="Z15" i="6" s="1"/>
  <c r="Z16" i="6" s="1"/>
  <c r="Z21" i="6" s="1"/>
  <c r="Z96" i="6" s="1"/>
  <c r="W6" i="6"/>
  <c r="X15" i="6" s="1"/>
  <c r="X41" i="6" s="1"/>
  <c r="X45" i="6" s="1"/>
  <c r="X50" i="6" s="1"/>
  <c r="O6" i="6"/>
  <c r="P15" i="6" s="1"/>
  <c r="P41" i="6" s="1"/>
  <c r="P45" i="6" s="1"/>
  <c r="P50" i="6" s="1"/>
  <c r="Q6" i="6"/>
  <c r="R15" i="6" s="1"/>
  <c r="R41" i="6" s="1"/>
  <c r="R45" i="6" s="1"/>
  <c r="R50" i="6" s="1"/>
  <c r="M6" i="6"/>
  <c r="N15" i="6" s="1"/>
  <c r="N41" i="6" s="1"/>
  <c r="N45" i="6" s="1"/>
  <c r="N50" i="6" s="1"/>
  <c r="K6" i="6"/>
  <c r="L15" i="6" s="1"/>
  <c r="L41" i="6" s="1"/>
  <c r="L45" i="6" s="1"/>
  <c r="L50" i="6" s="1"/>
  <c r="AD15" i="6"/>
  <c r="AD41" i="6" s="1"/>
  <c r="AD45" i="6" s="1"/>
  <c r="AD50" i="6" s="1"/>
  <c r="S6" i="6"/>
  <c r="T15" i="6" s="1"/>
  <c r="T16" i="6" s="1"/>
  <c r="T21" i="6" s="1"/>
  <c r="T71" i="6" s="1"/>
  <c r="T72" i="6" s="1"/>
  <c r="T76" i="6" s="1"/>
  <c r="AB41" i="6"/>
  <c r="AB45" i="6" s="1"/>
  <c r="AB50" i="6" s="1"/>
  <c r="V16" i="6"/>
  <c r="V21" i="6" s="1"/>
  <c r="V41" i="6"/>
  <c r="V45" i="6" s="1"/>
  <c r="V50" i="6" s="1"/>
  <c r="AB16" i="6"/>
  <c r="AB21" i="6" s="1"/>
  <c r="X16" i="6"/>
  <c r="X21" i="6" s="1"/>
  <c r="AF96" i="6" l="1"/>
  <c r="AF71" i="6"/>
  <c r="AF72" i="6" s="1"/>
  <c r="AF76" i="6" s="1"/>
  <c r="AE56" i="6"/>
  <c r="P16" i="6"/>
  <c r="P21" i="6" s="1"/>
  <c r="O56" i="6" s="1"/>
  <c r="AD16" i="6"/>
  <c r="AD21" i="6" s="1"/>
  <c r="AD71" i="6" s="1"/>
  <c r="AD72" i="6" s="1"/>
  <c r="AD76" i="6" s="1"/>
  <c r="L16" i="6"/>
  <c r="L21" i="6" s="1"/>
  <c r="K56" i="6" s="1"/>
  <c r="N16" i="6"/>
  <c r="N21" i="6" s="1"/>
  <c r="N96" i="6" s="1"/>
  <c r="R16" i="6"/>
  <c r="R21" i="6" s="1"/>
  <c r="R96" i="6" s="1"/>
  <c r="Z41" i="6"/>
  <c r="Z45" i="6" s="1"/>
  <c r="Z50" i="6" s="1"/>
  <c r="Y56" i="6" s="1"/>
  <c r="Z71" i="6"/>
  <c r="Z72" i="6" s="1"/>
  <c r="Z76" i="6" s="1"/>
  <c r="T41" i="6"/>
  <c r="T45" i="6" s="1"/>
  <c r="T50" i="6" s="1"/>
  <c r="S56" i="6" s="1"/>
  <c r="V96" i="6"/>
  <c r="V71" i="6"/>
  <c r="V72" i="6" s="1"/>
  <c r="V76" i="6" s="1"/>
  <c r="U56" i="6"/>
  <c r="T96" i="6"/>
  <c r="AC56" i="6"/>
  <c r="AA56" i="6"/>
  <c r="AB96" i="6"/>
  <c r="AB71" i="6"/>
  <c r="AB72" i="6" s="1"/>
  <c r="AB76" i="6" s="1"/>
  <c r="X96" i="6"/>
  <c r="X71" i="6"/>
  <c r="X72" i="6" s="1"/>
  <c r="X76" i="6" s="1"/>
  <c r="W56" i="6"/>
  <c r="AD96" i="6" l="1"/>
  <c r="Q56" i="6"/>
  <c r="L71" i="6"/>
  <c r="L72" i="6" s="1"/>
  <c r="L76" i="6" s="1"/>
  <c r="L96" i="6"/>
  <c r="N71" i="6"/>
  <c r="N72" i="6" s="1"/>
  <c r="N76" i="6" s="1"/>
  <c r="R71" i="6"/>
  <c r="R72" i="6" s="1"/>
  <c r="R76" i="6" s="1"/>
  <c r="M56" i="6"/>
  <c r="P71" i="6"/>
  <c r="P72" i="6" s="1"/>
  <c r="P76" i="6" s="1"/>
  <c r="P96" i="6"/>
  <c r="M82" i="6" l="1"/>
  <c r="N82" i="6" s="1"/>
  <c r="I90" i="6"/>
  <c r="I89" i="6"/>
  <c r="AE26" i="6"/>
  <c r="AF26" i="6" s="1"/>
  <c r="AE25" i="6"/>
  <c r="AE27" i="6" l="1"/>
  <c r="AF25" i="6"/>
  <c r="AF27" i="6" s="1"/>
  <c r="S25" i="6"/>
  <c r="U25" i="6"/>
  <c r="S26" i="6"/>
  <c r="T26" i="6" s="1"/>
  <c r="U26" i="6"/>
  <c r="V26" i="6" s="1"/>
  <c r="AA26" i="6"/>
  <c r="AB26" i="6" s="1"/>
  <c r="AC26" i="6"/>
  <c r="AD26" i="6" s="1"/>
  <c r="AA25" i="6"/>
  <c r="AB25" i="6" s="1"/>
  <c r="AC25" i="6"/>
  <c r="W25" i="6"/>
  <c r="X25" i="6" s="1"/>
  <c r="Y25" i="6"/>
  <c r="W26" i="6"/>
  <c r="X26" i="6" s="1"/>
  <c r="Y26" i="6"/>
  <c r="Z26" i="6" s="1"/>
  <c r="O25" i="6"/>
  <c r="P25" i="6" s="1"/>
  <c r="Q25" i="6"/>
  <c r="O26" i="6"/>
  <c r="P26" i="6" s="1"/>
  <c r="Q26" i="6"/>
  <c r="R26" i="6" s="1"/>
  <c r="M26" i="6"/>
  <c r="N26" i="6" s="1"/>
  <c r="M25" i="6"/>
  <c r="N25" i="6" s="1"/>
  <c r="K25" i="6"/>
  <c r="L25" i="6" s="1"/>
  <c r="K26" i="6"/>
  <c r="L26" i="6" s="1"/>
  <c r="AF48" i="6" l="1"/>
  <c r="AF32" i="6"/>
  <c r="S27" i="6"/>
  <c r="T25" i="6"/>
  <c r="T27" i="6" s="1"/>
  <c r="T48" i="6" s="1"/>
  <c r="U27" i="6"/>
  <c r="V25" i="6"/>
  <c r="V27" i="6" s="1"/>
  <c r="AB27" i="6"/>
  <c r="AB48" i="6" s="1"/>
  <c r="AA27" i="6"/>
  <c r="AD25" i="6"/>
  <c r="AD27" i="6" s="1"/>
  <c r="AC27" i="6"/>
  <c r="X27" i="6"/>
  <c r="X32" i="6" s="1"/>
  <c r="W27" i="6"/>
  <c r="Y27" i="6"/>
  <c r="Z25" i="6"/>
  <c r="Z27" i="6" s="1"/>
  <c r="P27" i="6"/>
  <c r="P32" i="6" s="1"/>
  <c r="O27" i="6"/>
  <c r="N27" i="6"/>
  <c r="N32" i="6" s="1"/>
  <c r="M27" i="6"/>
  <c r="Q27" i="6"/>
  <c r="R25" i="6"/>
  <c r="R27" i="6" s="1"/>
  <c r="L27" i="6"/>
  <c r="L48" i="6" s="1"/>
  <c r="K27" i="6"/>
  <c r="T32" i="6" l="1"/>
  <c r="AB32" i="6"/>
  <c r="V48" i="6"/>
  <c r="V32" i="6"/>
  <c r="AD48" i="6"/>
  <c r="AD32" i="6"/>
  <c r="X48" i="6"/>
  <c r="N48" i="6"/>
  <c r="Z48" i="6"/>
  <c r="Z32" i="6"/>
  <c r="L32" i="6"/>
  <c r="P48" i="6"/>
  <c r="R48" i="6"/>
  <c r="R32" i="6"/>
  <c r="AF56" i="6" l="1"/>
  <c r="T56" i="6" l="1"/>
  <c r="V56" i="6"/>
  <c r="AB56" i="6"/>
  <c r="AD56" i="6"/>
  <c r="X56" i="6"/>
  <c r="Z56" i="6"/>
  <c r="P56" i="6"/>
  <c r="R56" i="6"/>
  <c r="N56" i="6"/>
  <c r="L56" i="6"/>
  <c r="H67" i="6" l="1"/>
  <c r="AE37" i="6" l="1"/>
  <c r="AE36" i="6"/>
  <c r="AF36" i="6" s="1"/>
  <c r="AE35" i="6"/>
  <c r="AF35" i="6" s="1"/>
  <c r="AE34" i="6"/>
  <c r="AF34" i="6" s="1"/>
  <c r="AE33" i="6"/>
  <c r="AF33" i="6" s="1"/>
  <c r="AE31" i="6"/>
  <c r="AF31" i="6" s="1"/>
  <c r="AE30" i="6"/>
  <c r="AE38" i="6" l="1"/>
  <c r="AF30" i="6"/>
  <c r="AF37" i="6"/>
  <c r="AE60" i="6" s="1"/>
  <c r="AE57" i="6"/>
  <c r="S35" i="6"/>
  <c r="T35" i="6" s="1"/>
  <c r="U35" i="6"/>
  <c r="V35" i="6" s="1"/>
  <c r="S30" i="6"/>
  <c r="U30" i="6"/>
  <c r="S33" i="6"/>
  <c r="T33" i="6" s="1"/>
  <c r="U33" i="6"/>
  <c r="V33" i="6" s="1"/>
  <c r="S36" i="6"/>
  <c r="T36" i="6" s="1"/>
  <c r="U36" i="6"/>
  <c r="V36" i="6" s="1"/>
  <c r="S31" i="6"/>
  <c r="T31" i="6" s="1"/>
  <c r="U31" i="6"/>
  <c r="V31" i="6" s="1"/>
  <c r="S34" i="6"/>
  <c r="T34" i="6" s="1"/>
  <c r="U34" i="6"/>
  <c r="V34" i="6" s="1"/>
  <c r="S37" i="6"/>
  <c r="T37" i="6" s="1"/>
  <c r="S60" i="6" s="1"/>
  <c r="T60" i="6" s="1"/>
  <c r="U37" i="6"/>
  <c r="AA33" i="6"/>
  <c r="AB33" i="6" s="1"/>
  <c r="AC33" i="6"/>
  <c r="AD33" i="6" s="1"/>
  <c r="AA36" i="6"/>
  <c r="AB36" i="6" s="1"/>
  <c r="AC36" i="6"/>
  <c r="AD36" i="6" s="1"/>
  <c r="AA35" i="6"/>
  <c r="AB35" i="6" s="1"/>
  <c r="AC35" i="6"/>
  <c r="AD35" i="6" s="1"/>
  <c r="AA37" i="6"/>
  <c r="AB37" i="6" s="1"/>
  <c r="AA60" i="6" s="1"/>
  <c r="AC37" i="6"/>
  <c r="AA31" i="6"/>
  <c r="AB31" i="6" s="1"/>
  <c r="AC31" i="6"/>
  <c r="AD31" i="6" s="1"/>
  <c r="AA34" i="6"/>
  <c r="AB34" i="6" s="1"/>
  <c r="AC34" i="6"/>
  <c r="AD34" i="6" s="1"/>
  <c r="AA30" i="6"/>
  <c r="AB30" i="6" s="1"/>
  <c r="AC30" i="6"/>
  <c r="AA57" i="6"/>
  <c r="W34" i="6"/>
  <c r="X34" i="6" s="1"/>
  <c r="Y34" i="6"/>
  <c r="Z34" i="6" s="1"/>
  <c r="W31" i="6"/>
  <c r="X31" i="6" s="1"/>
  <c r="Y31" i="6"/>
  <c r="Z31" i="6" s="1"/>
  <c r="W35" i="6"/>
  <c r="X35" i="6" s="1"/>
  <c r="Y35" i="6"/>
  <c r="Z35" i="6" s="1"/>
  <c r="W37" i="6"/>
  <c r="W57" i="6" s="1"/>
  <c r="Y37" i="6"/>
  <c r="W33" i="6"/>
  <c r="X33" i="6" s="1"/>
  <c r="Y33" i="6"/>
  <c r="Z33" i="6" s="1"/>
  <c r="W36" i="6"/>
  <c r="X36" i="6" s="1"/>
  <c r="Y36" i="6"/>
  <c r="Z36" i="6" s="1"/>
  <c r="W30" i="6"/>
  <c r="X30" i="6" s="1"/>
  <c r="Y30" i="6"/>
  <c r="O31" i="6"/>
  <c r="P31" i="6" s="1"/>
  <c r="Q31" i="6"/>
  <c r="R31" i="6" s="1"/>
  <c r="O34" i="6"/>
  <c r="P34" i="6" s="1"/>
  <c r="Q34" i="6"/>
  <c r="R34" i="6" s="1"/>
  <c r="O35" i="6"/>
  <c r="P35" i="6" s="1"/>
  <c r="Q35" i="6"/>
  <c r="R35" i="6" s="1"/>
  <c r="O37" i="6"/>
  <c r="P37" i="6" s="1"/>
  <c r="O60" i="6" s="1"/>
  <c r="Q37" i="6"/>
  <c r="O33" i="6"/>
  <c r="P33" i="6" s="1"/>
  <c r="Q33" i="6"/>
  <c r="R33" i="6" s="1"/>
  <c r="O36" i="6"/>
  <c r="P36" i="6" s="1"/>
  <c r="Q36" i="6"/>
  <c r="R36" i="6" s="1"/>
  <c r="O30" i="6"/>
  <c r="P30" i="6" s="1"/>
  <c r="Q30" i="6"/>
  <c r="O57" i="6"/>
  <c r="M35" i="6"/>
  <c r="N35" i="6" s="1"/>
  <c r="M36" i="6"/>
  <c r="N36" i="6" s="1"/>
  <c r="M33" i="6"/>
  <c r="N33" i="6" s="1"/>
  <c r="M37" i="6"/>
  <c r="M57" i="6" s="1"/>
  <c r="M31" i="6"/>
  <c r="N31" i="6" s="1"/>
  <c r="M34" i="6"/>
  <c r="N34" i="6" s="1"/>
  <c r="M30" i="6"/>
  <c r="N30" i="6" s="1"/>
  <c r="K33" i="6"/>
  <c r="L33" i="6" s="1"/>
  <c r="K35" i="6"/>
  <c r="L35" i="6" s="1"/>
  <c r="K37" i="6"/>
  <c r="K57" i="6" s="1"/>
  <c r="K31" i="6"/>
  <c r="L31" i="6" s="1"/>
  <c r="K34" i="6"/>
  <c r="L34" i="6" s="1"/>
  <c r="K36" i="6"/>
  <c r="L36" i="6" s="1"/>
  <c r="K30" i="6"/>
  <c r="L30" i="6" s="1"/>
  <c r="AF38" i="6" l="1"/>
  <c r="AF49" i="6" s="1"/>
  <c r="AF51" i="6" s="1"/>
  <c r="AE58" i="6"/>
  <c r="AF58" i="6" s="1"/>
  <c r="AF57" i="6"/>
  <c r="AF60" i="6"/>
  <c r="AE59" i="6"/>
  <c r="S57" i="6"/>
  <c r="S58" i="6" s="1"/>
  <c r="T58" i="6" s="1"/>
  <c r="S38" i="6"/>
  <c r="T30" i="6"/>
  <c r="T38" i="6" s="1"/>
  <c r="T49" i="6" s="1"/>
  <c r="T51" i="6" s="1"/>
  <c r="V37" i="6"/>
  <c r="U60" i="6" s="1"/>
  <c r="U57" i="6"/>
  <c r="V30" i="6"/>
  <c r="U38" i="6"/>
  <c r="AB38" i="6"/>
  <c r="AB49" i="6" s="1"/>
  <c r="AB51" i="6" s="1"/>
  <c r="AD37" i="6"/>
  <c r="AC60" i="6" s="1"/>
  <c r="AC57" i="6"/>
  <c r="AD30" i="6"/>
  <c r="AC38" i="6"/>
  <c r="AA38" i="6"/>
  <c r="W38" i="6"/>
  <c r="AA58" i="6"/>
  <c r="AB58" i="6" s="1"/>
  <c r="AB57" i="6"/>
  <c r="Y38" i="6"/>
  <c r="Z30" i="6"/>
  <c r="X37" i="6"/>
  <c r="Z37" i="6"/>
  <c r="Y60" i="6" s="1"/>
  <c r="Y57" i="6"/>
  <c r="X57" i="6"/>
  <c r="N37" i="6"/>
  <c r="M60" i="6" s="1"/>
  <c r="M59" i="6" s="1"/>
  <c r="P38" i="6"/>
  <c r="P49" i="6" s="1"/>
  <c r="P51" i="6" s="1"/>
  <c r="R30" i="6"/>
  <c r="Q38" i="6"/>
  <c r="O38" i="6"/>
  <c r="R37" i="6"/>
  <c r="Q60" i="6" s="1"/>
  <c r="Q57" i="6"/>
  <c r="L37" i="6"/>
  <c r="K60" i="6" s="1"/>
  <c r="K59" i="6" s="1"/>
  <c r="L59" i="6" s="1"/>
  <c r="O58" i="6"/>
  <c r="P58" i="6" s="1"/>
  <c r="P57" i="6"/>
  <c r="M38" i="6"/>
  <c r="K38" i="6"/>
  <c r="N57" i="6"/>
  <c r="L57" i="6"/>
  <c r="V38" i="6" l="1"/>
  <c r="V49" i="6" s="1"/>
  <c r="V51" i="6" s="1"/>
  <c r="AE55" i="6"/>
  <c r="AF55" i="6" s="1"/>
  <c r="AF97" i="6"/>
  <c r="AF59" i="6"/>
  <c r="X38" i="6"/>
  <c r="X49" i="6" s="1"/>
  <c r="X51" i="6" s="1"/>
  <c r="X97" i="6" s="1"/>
  <c r="W60" i="6"/>
  <c r="W59" i="6" s="1"/>
  <c r="M58" i="6"/>
  <c r="N58" i="6" s="1"/>
  <c r="T57" i="6"/>
  <c r="AA55" i="6"/>
  <c r="AB55" i="6" s="1"/>
  <c r="S59" i="6"/>
  <c r="U58" i="6"/>
  <c r="V58" i="6" s="1"/>
  <c r="V57" i="6"/>
  <c r="S55" i="6"/>
  <c r="T55" i="6" s="1"/>
  <c r="T97" i="6"/>
  <c r="AD38" i="6"/>
  <c r="AD49" i="6" s="1"/>
  <c r="AD51" i="6" s="1"/>
  <c r="AA59" i="6"/>
  <c r="AC58" i="6"/>
  <c r="AD58" i="6" s="1"/>
  <c r="AD57" i="6"/>
  <c r="W58" i="6"/>
  <c r="X58" i="6" s="1"/>
  <c r="AB97" i="6"/>
  <c r="AB60" i="6"/>
  <c r="Y58" i="6"/>
  <c r="Z58" i="6" s="1"/>
  <c r="Z57" i="6"/>
  <c r="N38" i="6"/>
  <c r="N49" i="6" s="1"/>
  <c r="N51" i="6" s="1"/>
  <c r="N97" i="6" s="1"/>
  <c r="Z38" i="6"/>
  <c r="Z49" i="6" s="1"/>
  <c r="O55" i="6"/>
  <c r="P55" i="6" s="1"/>
  <c r="L60" i="6"/>
  <c r="R57" i="6"/>
  <c r="Q58" i="6"/>
  <c r="R58" i="6" s="1"/>
  <c r="K58" i="6"/>
  <c r="L58" i="6" s="1"/>
  <c r="R38" i="6"/>
  <c r="R49" i="6" s="1"/>
  <c r="P60" i="6"/>
  <c r="L38" i="6"/>
  <c r="L49" i="6" s="1"/>
  <c r="L51" i="6" s="1"/>
  <c r="P97" i="6"/>
  <c r="L3" i="14"/>
  <c r="L15" i="14" s="1"/>
  <c r="AE61" i="6" l="1"/>
  <c r="AF61" i="6"/>
  <c r="AF98" i="6" s="1"/>
  <c r="M55" i="6"/>
  <c r="N55" i="6" s="1"/>
  <c r="AC55" i="6"/>
  <c r="AD55" i="6" s="1"/>
  <c r="U55" i="6"/>
  <c r="V55" i="6" s="1"/>
  <c r="V97" i="6"/>
  <c r="U59" i="6"/>
  <c r="V60" i="6"/>
  <c r="T59" i="6"/>
  <c r="T61" i="6" s="1"/>
  <c r="S61" i="6"/>
  <c r="AD97" i="6"/>
  <c r="W55" i="6"/>
  <c r="X55" i="6" s="1"/>
  <c r="AC59" i="6"/>
  <c r="AD60" i="6"/>
  <c r="AB59" i="6"/>
  <c r="AB61" i="6" s="1"/>
  <c r="AA61" i="6"/>
  <c r="Z51" i="6"/>
  <c r="Y59" i="6"/>
  <c r="Z60" i="6"/>
  <c r="X60" i="6"/>
  <c r="Y55" i="6"/>
  <c r="Z55" i="6" s="1"/>
  <c r="X59" i="6"/>
  <c r="Q55" i="6"/>
  <c r="R55" i="6" s="1"/>
  <c r="R51" i="6"/>
  <c r="O59" i="6"/>
  <c r="O61" i="6" s="1"/>
  <c r="Q59" i="6"/>
  <c r="R60" i="6"/>
  <c r="K55" i="6"/>
  <c r="L55" i="6" s="1"/>
  <c r="L61" i="6" s="1"/>
  <c r="L66" i="6" s="1"/>
  <c r="N60" i="6"/>
  <c r="N59" i="6"/>
  <c r="L97" i="6"/>
  <c r="AF65" i="6" l="1"/>
  <c r="AF66" i="6"/>
  <c r="M61" i="6"/>
  <c r="N61" i="6"/>
  <c r="N65" i="6" s="1"/>
  <c r="V59" i="6"/>
  <c r="V61" i="6" s="1"/>
  <c r="U61" i="6"/>
  <c r="W61" i="6"/>
  <c r="T98" i="6"/>
  <c r="T66" i="6"/>
  <c r="T65" i="6"/>
  <c r="AC61" i="6"/>
  <c r="AD59" i="6"/>
  <c r="AD61" i="6" s="1"/>
  <c r="X61" i="6"/>
  <c r="X66" i="6" s="1"/>
  <c r="AB98" i="6"/>
  <c r="AB66" i="6"/>
  <c r="AB65" i="6"/>
  <c r="Z59" i="6"/>
  <c r="Z61" i="6" s="1"/>
  <c r="Y61" i="6"/>
  <c r="Z97" i="6"/>
  <c r="K61" i="6"/>
  <c r="P59" i="6"/>
  <c r="P61" i="6" s="1"/>
  <c r="P65" i="6" s="1"/>
  <c r="R97" i="6"/>
  <c r="R59" i="6"/>
  <c r="R61" i="6" s="1"/>
  <c r="Q61" i="6"/>
  <c r="L98" i="6"/>
  <c r="L65" i="6"/>
  <c r="L67" i="6" s="1"/>
  <c r="L75" i="6" s="1"/>
  <c r="L77" i="6" s="1"/>
  <c r="L99" i="6" s="1"/>
  <c r="AF67" i="6" l="1"/>
  <c r="AF75" i="6" s="1"/>
  <c r="AF77" i="6" s="1"/>
  <c r="AF99" i="6" s="1"/>
  <c r="N66" i="6"/>
  <c r="N67" i="6" s="1"/>
  <c r="N75" i="6" s="1"/>
  <c r="N77" i="6" s="1"/>
  <c r="N99" i="6" s="1"/>
  <c r="N98" i="6"/>
  <c r="X98" i="6"/>
  <c r="AB67" i="6"/>
  <c r="AB75" i="6" s="1"/>
  <c r="AB77" i="6" s="1"/>
  <c r="AB99" i="6" s="1"/>
  <c r="V98" i="6"/>
  <c r="V66" i="6"/>
  <c r="V65" i="6"/>
  <c r="T67" i="6"/>
  <c r="T75" i="6" s="1"/>
  <c r="T77" i="6" s="1"/>
  <c r="T99" i="6" s="1"/>
  <c r="X65" i="6"/>
  <c r="X67" i="6" s="1"/>
  <c r="X75" i="6" s="1"/>
  <c r="X77" i="6" s="1"/>
  <c r="X99" i="6" s="1"/>
  <c r="AD98" i="6"/>
  <c r="AD66" i="6"/>
  <c r="AD65" i="6"/>
  <c r="Z98" i="6"/>
  <c r="Z66" i="6"/>
  <c r="Z65" i="6"/>
  <c r="P66" i="6"/>
  <c r="P67" i="6" s="1"/>
  <c r="P75" i="6" s="1"/>
  <c r="P77" i="6" s="1"/>
  <c r="P99" i="6" s="1"/>
  <c r="P98" i="6"/>
  <c r="R98" i="6"/>
  <c r="R66" i="6"/>
  <c r="R65" i="6"/>
  <c r="V67" i="6" l="1"/>
  <c r="V75" i="6" s="1"/>
  <c r="V77" i="6" s="1"/>
  <c r="V99" i="6" s="1"/>
  <c r="AD67" i="6"/>
  <c r="AD75" i="6" s="1"/>
  <c r="AD77" i="6" s="1"/>
  <c r="AD99" i="6" s="1"/>
  <c r="Z67" i="6"/>
  <c r="Z75" i="6" s="1"/>
  <c r="Z77" i="6" s="1"/>
  <c r="Z99" i="6" s="1"/>
  <c r="R67" i="6"/>
  <c r="R75" i="6" s="1"/>
  <c r="R77" i="6" s="1"/>
  <c r="R99" i="6" s="1"/>
  <c r="G16" i="7" l="1"/>
  <c r="G14" i="7"/>
  <c r="G13" i="7"/>
  <c r="G12" i="7"/>
  <c r="G11" i="7"/>
  <c r="G10" i="7"/>
  <c r="G8" i="7"/>
  <c r="G7" i="7"/>
  <c r="G6" i="7"/>
  <c r="G5" i="7"/>
  <c r="H38" i="6"/>
  <c r="J43" i="6"/>
  <c r="I35" i="6"/>
  <c r="G17" i="7" l="1"/>
  <c r="G18" i="7" s="1"/>
  <c r="H80" i="6" s="1"/>
  <c r="L80" i="6" s="1"/>
  <c r="H88" i="6"/>
  <c r="H81" i="6"/>
  <c r="AF81" i="6" s="1"/>
  <c r="AE88" i="6" l="1"/>
  <c r="AE92" i="6" s="1"/>
  <c r="I88" i="6"/>
  <c r="I92" i="6" s="1"/>
  <c r="AD80" i="6"/>
  <c r="N80" i="6"/>
  <c r="R80" i="6"/>
  <c r="X80" i="6"/>
  <c r="Z80" i="6"/>
  <c r="AF80" i="6"/>
  <c r="AF83" i="6" s="1"/>
  <c r="AF100" i="6" s="1"/>
  <c r="AF101" i="6" s="1"/>
  <c r="AF86" i="6" s="1"/>
  <c r="V80" i="6"/>
  <c r="P80" i="6"/>
  <c r="AB80" i="6"/>
  <c r="T80" i="6"/>
  <c r="S88" i="6"/>
  <c r="S92" i="6" s="1"/>
  <c r="U88" i="6"/>
  <c r="U92" i="6" s="1"/>
  <c r="T81" i="6"/>
  <c r="V81" i="6"/>
  <c r="AC88" i="6"/>
  <c r="AC92" i="6" s="1"/>
  <c r="AB81" i="6"/>
  <c r="AD81" i="6"/>
  <c r="W88" i="6"/>
  <c r="W92" i="6" s="1"/>
  <c r="Y88" i="6"/>
  <c r="Y92" i="6" s="1"/>
  <c r="X81" i="6"/>
  <c r="Z81" i="6"/>
  <c r="O88" i="6"/>
  <c r="O92" i="6" s="1"/>
  <c r="Q88" i="6"/>
  <c r="Q92" i="6" s="1"/>
  <c r="P81" i="6"/>
  <c r="R81" i="6"/>
  <c r="M88" i="6"/>
  <c r="M92" i="6" s="1"/>
  <c r="N81" i="6"/>
  <c r="K88" i="6"/>
  <c r="K92" i="6" s="1"/>
  <c r="L81" i="6"/>
  <c r="L83" i="6" s="1"/>
  <c r="L100" i="6" s="1"/>
  <c r="L101" i="6" s="1"/>
  <c r="X83" i="6" l="1"/>
  <c r="X100" i="6" s="1"/>
  <c r="X101" i="6" s="1"/>
  <c r="X86" i="6" s="1"/>
  <c r="X87" i="6" s="1"/>
  <c r="R83" i="6"/>
  <c r="R100" i="6" s="1"/>
  <c r="R101" i="6" s="1"/>
  <c r="R86" i="6" s="1"/>
  <c r="N83" i="6"/>
  <c r="N100" i="6" s="1"/>
  <c r="N101" i="6" s="1"/>
  <c r="N86" i="6" s="1"/>
  <c r="P83" i="6"/>
  <c r="P100" i="6" s="1"/>
  <c r="P101" i="6" s="1"/>
  <c r="P86" i="6" s="1"/>
  <c r="P87" i="6" s="1"/>
  <c r="AD83" i="6"/>
  <c r="AD100" i="6" s="1"/>
  <c r="AD101" i="6" s="1"/>
  <c r="AD86" i="6" s="1"/>
  <c r="AB83" i="6"/>
  <c r="AB100" i="6" s="1"/>
  <c r="AB101" i="6" s="1"/>
  <c r="AB86" i="6" s="1"/>
  <c r="AB87" i="6" s="1"/>
  <c r="Z83" i="6"/>
  <c r="Z100" i="6" s="1"/>
  <c r="Z101" i="6" s="1"/>
  <c r="Z86" i="6" s="1"/>
  <c r="V83" i="6"/>
  <c r="V100" i="6" s="1"/>
  <c r="V101" i="6" s="1"/>
  <c r="V86" i="6" s="1"/>
  <c r="T83" i="6"/>
  <c r="T100" i="6" s="1"/>
  <c r="T101" i="6" s="1"/>
  <c r="T86" i="6" s="1"/>
  <c r="T87" i="6" s="1"/>
  <c r="AF87" i="6"/>
  <c r="L86" i="6"/>
  <c r="J81" i="6"/>
  <c r="J80" i="6"/>
  <c r="H83" i="6"/>
  <c r="I65" i="6"/>
  <c r="J44" i="6"/>
  <c r="I32" i="6"/>
  <c r="I37" i="6"/>
  <c r="I31" i="6"/>
  <c r="I36" i="6"/>
  <c r="I34" i="6"/>
  <c r="I33" i="6"/>
  <c r="I30" i="6"/>
  <c r="I26" i="6"/>
  <c r="I25" i="6"/>
  <c r="J15" i="6"/>
  <c r="J41" i="6" s="1"/>
  <c r="C76" i="6"/>
  <c r="C75" i="6"/>
  <c r="I72" i="6"/>
  <c r="C50" i="6"/>
  <c r="C49" i="6"/>
  <c r="C48" i="6"/>
  <c r="AF88" i="6" l="1"/>
  <c r="AF92" i="6" s="1"/>
  <c r="AF102" i="6" s="1"/>
  <c r="AF103" i="6" s="1"/>
  <c r="H6" i="14" s="1"/>
  <c r="V87" i="6"/>
  <c r="V88" i="6" s="1"/>
  <c r="V92" i="6" s="1"/>
  <c r="V102" i="6" s="1"/>
  <c r="V103" i="6" s="1"/>
  <c r="H10" i="14" s="1"/>
  <c r="J10" i="14" s="1"/>
  <c r="M10" i="14" s="1"/>
  <c r="O10" i="14" s="1"/>
  <c r="T88" i="6"/>
  <c r="T92" i="6" s="1"/>
  <c r="T102" i="6" s="1"/>
  <c r="T103" i="6" s="1"/>
  <c r="H9" i="14" s="1"/>
  <c r="J9" i="14" s="1"/>
  <c r="M9" i="14" s="1"/>
  <c r="O9" i="14" s="1"/>
  <c r="AD87" i="6"/>
  <c r="AD88" i="6" s="1"/>
  <c r="AB88" i="6"/>
  <c r="AB92" i="6" s="1"/>
  <c r="AB102" i="6" s="1"/>
  <c r="AB103" i="6" s="1"/>
  <c r="Z87" i="6"/>
  <c r="X88" i="6"/>
  <c r="X92" i="6" s="1"/>
  <c r="X102" i="6" s="1"/>
  <c r="X103" i="6" s="1"/>
  <c r="H11" i="14" s="1"/>
  <c r="J11" i="14" s="1"/>
  <c r="M11" i="14" s="1"/>
  <c r="O11" i="14" s="1"/>
  <c r="R87" i="6"/>
  <c r="P88" i="6"/>
  <c r="P92" i="6" s="1"/>
  <c r="P102" i="6" s="1"/>
  <c r="N87" i="6"/>
  <c r="L87" i="6"/>
  <c r="J45" i="6"/>
  <c r="J50" i="6" s="1"/>
  <c r="J16" i="6"/>
  <c r="J21" i="6" s="1"/>
  <c r="I67" i="6"/>
  <c r="J83" i="6"/>
  <c r="I27" i="6"/>
  <c r="I38" i="6"/>
  <c r="AF89" i="6" l="1"/>
  <c r="AF90" i="6"/>
  <c r="AF91" i="6"/>
  <c r="P103" i="6"/>
  <c r="H7" i="14" s="1"/>
  <c r="J7" i="14" s="1"/>
  <c r="M7" i="14" s="1"/>
  <c r="O7" i="14" s="1"/>
  <c r="J6" i="14"/>
  <c r="M6" i="14" s="1"/>
  <c r="O6" i="14" s="1"/>
  <c r="H13" i="14"/>
  <c r="J13" i="14" s="1"/>
  <c r="M13" i="14" s="1"/>
  <c r="O13" i="14" s="1"/>
  <c r="V90" i="6"/>
  <c r="V89" i="6"/>
  <c r="V91" i="6"/>
  <c r="T89" i="6"/>
  <c r="T90" i="6"/>
  <c r="T91" i="6"/>
  <c r="AD92" i="6"/>
  <c r="AD102" i="6" s="1"/>
  <c r="AD103" i="6" s="1"/>
  <c r="H14" i="14" s="1"/>
  <c r="J14" i="14" s="1"/>
  <c r="M14" i="14" s="1"/>
  <c r="O14" i="14" s="1"/>
  <c r="AB89" i="6"/>
  <c r="AB90" i="6"/>
  <c r="AB91" i="6"/>
  <c r="Z88" i="6"/>
  <c r="Z92" i="6" s="1"/>
  <c r="Z102" i="6" s="1"/>
  <c r="Z103" i="6" s="1"/>
  <c r="H12" i="14" s="1"/>
  <c r="J12" i="14" s="1"/>
  <c r="M12" i="14" s="1"/>
  <c r="O12" i="14" s="1"/>
  <c r="X89" i="6"/>
  <c r="X90" i="6"/>
  <c r="X91" i="6"/>
  <c r="R88" i="6"/>
  <c r="R92" i="6" s="1"/>
  <c r="R102" i="6" s="1"/>
  <c r="R103" i="6" s="1"/>
  <c r="H8" i="14" s="1"/>
  <c r="J8" i="14" s="1"/>
  <c r="M8" i="14" s="1"/>
  <c r="O8" i="14" s="1"/>
  <c r="N88" i="6"/>
  <c r="N92" i="6" s="1"/>
  <c r="N102" i="6" s="1"/>
  <c r="N103" i="6" s="1"/>
  <c r="H5" i="14" s="1"/>
  <c r="L88" i="6"/>
  <c r="L92" i="6" s="1"/>
  <c r="L102" i="6" s="1"/>
  <c r="L103" i="6" s="1"/>
  <c r="H4" i="14" s="1"/>
  <c r="J4" i="14" s="1"/>
  <c r="M4" i="14" s="1"/>
  <c r="O4" i="14" s="1"/>
  <c r="J26" i="6"/>
  <c r="J25" i="6"/>
  <c r="J100" i="6"/>
  <c r="I57" i="6"/>
  <c r="I56" i="6"/>
  <c r="J56" i="6" s="1"/>
  <c r="J96" i="6"/>
  <c r="J71" i="6"/>
  <c r="J72" i="6" s="1"/>
  <c r="J76" i="6" s="1"/>
  <c r="P90" i="6" l="1"/>
  <c r="P89" i="6"/>
  <c r="P91" i="6"/>
  <c r="AD91" i="6"/>
  <c r="AD89" i="6"/>
  <c r="AD90" i="6"/>
  <c r="Z90" i="6"/>
  <c r="Z89" i="6"/>
  <c r="Z91" i="6"/>
  <c r="R90" i="6"/>
  <c r="R89" i="6"/>
  <c r="R91" i="6"/>
  <c r="N90" i="6"/>
  <c r="N89" i="6"/>
  <c r="N91" i="6"/>
  <c r="L89" i="6"/>
  <c r="L90" i="6"/>
  <c r="L91" i="6"/>
  <c r="J57" i="6"/>
  <c r="J27" i="6"/>
  <c r="J30" i="6" s="1"/>
  <c r="J48" i="6" l="1"/>
  <c r="J35" i="6"/>
  <c r="J34" i="6"/>
  <c r="J31" i="6"/>
  <c r="J32" i="6"/>
  <c r="J36" i="6"/>
  <c r="J33" i="6"/>
  <c r="J37" i="6"/>
  <c r="I60" i="6" s="1"/>
  <c r="I59" i="6" l="1"/>
  <c r="J60" i="6"/>
  <c r="J38" i="6"/>
  <c r="I58" i="6"/>
  <c r="I55" i="6" s="1"/>
  <c r="J55" i="6" s="1"/>
  <c r="J49" i="6" l="1"/>
  <c r="J58" i="6"/>
  <c r="J51" i="6" l="1"/>
  <c r="J59" i="6"/>
  <c r="J61" i="6" s="1"/>
  <c r="I61" i="6"/>
  <c r="J66" i="6" l="1"/>
  <c r="J97" i="6"/>
  <c r="J65" i="6"/>
  <c r="J98" i="6"/>
  <c r="J67" i="6" l="1"/>
  <c r="J75" i="6" s="1"/>
  <c r="J77" i="6" s="1"/>
  <c r="J99" i="6" l="1"/>
  <c r="J101" i="6" s="1"/>
  <c r="J86" i="6" l="1"/>
  <c r="J87" i="6" s="1"/>
  <c r="J5" i="14" l="1"/>
  <c r="M5" i="14" s="1"/>
  <c r="O5" i="14" s="1"/>
  <c r="J88" i="6"/>
  <c r="J92" i="6" s="1"/>
  <c r="J102" i="6" l="1"/>
  <c r="J103" i="6" s="1"/>
  <c r="H3" i="14" s="1"/>
  <c r="J90" i="6" l="1"/>
  <c r="J89" i="6"/>
  <c r="J3" i="14"/>
  <c r="M3" i="14" s="1"/>
  <c r="O3" i="14" s="1"/>
  <c r="O15" i="14" s="1"/>
  <c r="J91" i="6"/>
  <c r="J105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adminwks</author>
  </authors>
  <commentList>
    <comment ref="C15" authorId="0" shapeId="0" xr:uid="{31BB91F7-685E-4439-8F24-0E5340640CE3}">
      <text>
        <r>
          <rPr>
            <b/>
            <sz val="9"/>
            <color indexed="81"/>
            <rFont val="Segoe UI"/>
            <family val="2"/>
          </rPr>
          <t>O salário base deve constar na aba "salários e benefícios" e será preenchido automaticamente nesta aba "custos empregados"</t>
        </r>
      </text>
    </comment>
    <comment ref="C16" authorId="0" shapeId="0" xr:uid="{1E8237C6-CC99-4642-924D-38919914F5DC}">
      <text>
        <r>
          <rPr>
            <b/>
            <sz val="9"/>
            <color indexed="81"/>
            <rFont val="Segoe UI"/>
            <family val="2"/>
          </rPr>
          <t>A periculosidade é calculada automaticamente na planilha (apenas para os locais com incidência)</t>
        </r>
      </text>
    </comment>
    <comment ref="C32" authorId="0" shapeId="0" xr:uid="{C7F0E1F2-06DE-48B0-9D3D-412429751A26}">
      <text>
        <r>
          <rPr>
            <sz val="9"/>
            <color indexed="81"/>
            <rFont val="Segoe UI"/>
            <family val="2"/>
          </rPr>
          <t xml:space="preserve">Preencher conforme a porcentagem da empresa, comprovando com apresentação da GFIP
</t>
        </r>
      </text>
    </comment>
    <comment ref="H32" authorId="0" shapeId="0" xr:uid="{8ED6BCB9-EF35-4E01-82A7-3C260D285906}">
      <text>
        <r>
          <rPr>
            <b/>
            <sz val="9"/>
            <color indexed="81"/>
            <rFont val="Segoe UI"/>
            <family val="2"/>
          </rPr>
          <t>Esta célula preenche automaticamente as demais da direita.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42" authorId="0" shapeId="0" xr:uid="{4B51D069-9B96-440A-807C-9DDE8FA6B8CA}">
      <text>
        <r>
          <rPr>
            <sz val="9"/>
            <color indexed="81"/>
            <rFont val="Segoe UI"/>
            <family val="2"/>
          </rPr>
          <t>Preencher conforme o  determinado na CCT utilizada pela licitante</t>
        </r>
      </text>
    </comment>
    <comment ref="H42" authorId="0" shapeId="0" xr:uid="{4634D138-26C1-449C-BE63-D2EEFE42AC3D}">
      <text>
        <r>
          <rPr>
            <sz val="9"/>
            <color indexed="81"/>
            <rFont val="Segoe UI"/>
            <family val="2"/>
          </rPr>
          <t>Esta célula preenche automaticamente as demais da direita</t>
        </r>
      </text>
    </comment>
    <comment ref="C43" authorId="0" shapeId="0" xr:uid="{6F16CB81-2F47-4DA0-9ADF-4A97A61F48F1}">
      <text>
        <r>
          <rPr>
            <sz val="9"/>
            <color indexed="81"/>
            <rFont val="Segoe UI"/>
            <family val="2"/>
          </rPr>
          <t>Preencher conforme o  determinado na CCT utilizada pela licitante</t>
        </r>
      </text>
    </comment>
    <comment ref="C44" authorId="0" shapeId="0" xr:uid="{25A3CAF4-99DF-456A-A502-DA4E431AAB22}">
      <text>
        <r>
          <rPr>
            <sz val="9"/>
            <color indexed="81"/>
            <rFont val="Segoe UI"/>
            <family val="2"/>
          </rPr>
          <t>Preencher conforme o  determinado na CCT utilizada pela licitante</t>
        </r>
      </text>
    </comment>
    <comment ref="H44" authorId="0" shapeId="0" xr:uid="{AC3E6371-1267-40A7-B933-9401F9617D60}">
      <text>
        <r>
          <rPr>
            <sz val="9"/>
            <color indexed="81"/>
            <rFont val="Segoe UI"/>
            <family val="2"/>
          </rPr>
          <t>Esta célula preenche automaticamente as demais da direita</t>
        </r>
      </text>
    </comment>
    <comment ref="H55" authorId="0" shapeId="0" xr:uid="{17E31876-888E-4CC2-A571-69EEF7DA8FF8}">
      <text>
        <r>
          <rPr>
            <sz val="9"/>
            <color indexed="81"/>
            <rFont val="Segoe UI"/>
            <family val="2"/>
          </rPr>
          <t>Inserir a probabilidade (porcentagem) que o licitante determinar para a execução do seu contrato. O somatório de API e APT deve ser de 100%.
Esta célular preenche automaticamente as células da direita e abaixo.</t>
        </r>
      </text>
    </comment>
    <comment ref="H59" authorId="0" shapeId="0" xr:uid="{A44019CB-5ED9-4966-8015-085718B83EA7}">
      <text>
        <r>
          <rPr>
            <sz val="9"/>
            <color indexed="81"/>
            <rFont val="Segoe UI"/>
            <family val="2"/>
          </rPr>
          <t>Inserir a probabilidade (porcentagem) que o licitante determinar para a execução do seu contrato. O somatório de API e APT deve ser de 100%.
Esta célular preenche automaticamente as células da direita e abaixo.</t>
        </r>
      </text>
    </comment>
    <comment ref="C66" authorId="0" shapeId="0" xr:uid="{65BF54D5-0C95-40AB-8CF9-C8C8D9C2C460}">
      <text>
        <r>
          <rPr>
            <b/>
            <sz val="9"/>
            <color indexed="81"/>
            <rFont val="Segoe UI"/>
            <family val="2"/>
          </rPr>
          <t>adminwks:</t>
        </r>
        <r>
          <rPr>
            <sz val="9"/>
            <color indexed="81"/>
            <rFont val="Segoe UI"/>
            <family val="2"/>
          </rPr>
          <t xml:space="preserve">
Corresponde a quantidade de dias de ausência justificada de cada posto para o período de 12 meses</t>
        </r>
      </text>
    </comment>
    <comment ref="I66" authorId="0" shapeId="0" xr:uid="{18B82FFE-121D-4A03-B31F-8B9E9BD1B30A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66" authorId="0" shapeId="0" xr:uid="{1577D4DE-7643-4599-B46E-E86F284DF941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M66" authorId="0" shapeId="0" xr:uid="{243D56D9-7AB2-4E51-A77E-B44EC803500C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O66" authorId="0" shapeId="0" xr:uid="{E0EC7367-0206-42F9-A2F0-3BE262B12B39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</text>
    </comment>
    <comment ref="Q66" authorId="0" shapeId="0" xr:uid="{1F0E0EA0-5FF6-4274-9B27-2FFAAE0F319B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</text>
    </comment>
    <comment ref="S66" authorId="0" shapeId="0" xr:uid="{31613FCD-1181-4931-9E05-54F36B500DA8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</text>
    </comment>
    <comment ref="U66" authorId="0" shapeId="0" xr:uid="{866F334C-EA51-4504-AEDB-D029F4FB9DD5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</text>
    </comment>
    <comment ref="W66" authorId="0" shapeId="0" xr:uid="{EFA3AE64-22F7-4F0C-AE87-9934E57913A1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</text>
    </comment>
    <comment ref="Y66" authorId="0" shapeId="0" xr:uid="{757B97CA-FD29-438E-9802-6D0E8649DBCC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</text>
    </comment>
    <comment ref="AA66" authorId="0" shapeId="0" xr:uid="{9FFC1DAD-49FE-40FF-AF81-D4AE8C6DAFEF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</text>
    </comment>
    <comment ref="AC66" authorId="0" shapeId="0" xr:uid="{C049B3C2-050C-4940-89C0-B95693520C46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</text>
    </comment>
    <comment ref="AE66" authorId="0" shapeId="0" xr:uid="{FB49ACDB-5CE8-493E-8478-9DC848008F23}">
      <text>
        <r>
          <rPr>
            <b/>
            <sz val="9"/>
            <color indexed="81"/>
            <rFont val="Segoe UI"/>
            <family val="2"/>
          </rPr>
          <t>Importante leitura do caderno de pagamento pelo fato gerador. O licitante deverá estipular a quantidade de ausências justificadas, pois estas poderão ser cobradas da PF/RJ caso aconteça a reposição do profissional ausente.
Após este limite (n° de dias) o licitante deverá repor o profissional ausente, porém não poderá cobrar da PF/RJ.</t>
        </r>
      </text>
    </comment>
    <comment ref="H80" authorId="0" shapeId="0" xr:uid="{9F3B8AE6-4BDE-40F6-BAD8-0CC0CF92D64F}">
      <text>
        <r>
          <rPr>
            <sz val="9"/>
            <color indexed="81"/>
            <rFont val="Segoe UI"/>
            <family val="2"/>
          </rPr>
          <t xml:space="preserve">Preencher de acordo com o valor a ser pago quando da entrega dos uniformes. Deverá ser demonstrada memório de cálculo/justificativa ou qualquer outro documento solicitado pelo Pregoeiro para comprovação dos valores.
</t>
        </r>
      </text>
    </comment>
    <comment ref="H81" authorId="0" shapeId="0" xr:uid="{FDE8E051-170F-4223-AC74-9CDAB292FC88}">
      <text>
        <r>
          <rPr>
            <sz val="9"/>
            <color indexed="81"/>
            <rFont val="Segoe UI"/>
            <family val="2"/>
          </rPr>
          <t xml:space="preserve">Preencher de acordo com o valor a ser pago quando da entrega dos relógios de ponto. Deverá ser demonstrada memório de cálculo/justificativa ou qualquer outro documento solicitado pelo Pregoeiro para comprovação dos valores.
Este valor será pago somente no primeiro ano de execução do contrato
</t>
        </r>
      </text>
    </comment>
    <comment ref="H82" authorId="0" shapeId="0" xr:uid="{FD6FCE31-9D72-4B9C-909A-645AC7579A2C}">
      <text>
        <r>
          <rPr>
            <sz val="9"/>
            <color indexed="81"/>
            <rFont val="Segoe UI"/>
            <family val="2"/>
          </rPr>
          <t xml:space="preserve">Esta célula busca a informação preenchida na aba "Salários e Benefícios"
Deverá ser demonstrada memória de cálculo/justificativa ou qualquer outro documento solicitado pelo Pregoeiro para comprovação dos valores.
Atentar, pois este custo deve ser inserido apenas nos postos executados na DEAIN.
Esta célula preenhe automaticamente a célula referente ao posto
</t>
        </r>
      </text>
    </comment>
    <comment ref="I86" authorId="0" shapeId="0" xr:uid="{1324D145-301A-4C35-8987-00CF9862FCF7}">
      <text>
        <r>
          <rPr>
            <b/>
            <sz val="9"/>
            <color indexed="81"/>
            <rFont val="Segoe UI"/>
            <family val="2"/>
          </rPr>
          <t>Preencher esta e as demais células referentes aos demais postos à direita cuidadosamente de acordo com a realidade da empresa evitando subdimensionamento.</t>
        </r>
      </text>
    </comment>
    <comment ref="I87" authorId="0" shapeId="0" xr:uid="{6B8AD6DD-0E1E-4A01-A685-0DA06679F065}">
      <text>
        <r>
          <rPr>
            <b/>
            <sz val="9"/>
            <color indexed="81"/>
            <rFont val="Segoe UI"/>
            <family val="2"/>
          </rPr>
          <t>Preencher esta e as demais células referentes aos demais postos à direita cuidadosamente de acordo com a realidade da empresa evitando subdimensionamento.</t>
        </r>
      </text>
    </comment>
    <comment ref="H89" authorId="0" shapeId="0" xr:uid="{9AB5EFC1-0C6E-4E29-BCC6-E29C1C0553E9}">
      <text>
        <r>
          <rPr>
            <b/>
            <sz val="9"/>
            <color indexed="81"/>
            <rFont val="Segoe UI"/>
            <family val="2"/>
          </rPr>
          <t>Preencher de acordo com a classificação tributária da empresa. Deverá ser juntada documentação comprobatória das porcentagens.
Esta célula atualiza automaticamente as demais da direita.</t>
        </r>
      </text>
    </comment>
    <comment ref="H90" authorId="0" shapeId="0" xr:uid="{02E4A34A-68F5-4AB9-AF41-33CCB92A94B4}">
      <text>
        <r>
          <rPr>
            <b/>
            <sz val="9"/>
            <color indexed="81"/>
            <rFont val="Segoe UI"/>
            <family val="2"/>
          </rPr>
          <t>Preencher de acordo com a classificação tributária da empresa. Deverá ser juntada documentação comprobatória das porcentagens.
Esta célula atualiza automaticamente as demais da direita.</t>
        </r>
      </text>
    </comment>
    <comment ref="H91" authorId="0" shapeId="0" xr:uid="{76439527-BB41-484F-9831-62FCDB701925}">
      <text>
        <r>
          <rPr>
            <b/>
            <sz val="9"/>
            <color indexed="81"/>
            <rFont val="Segoe UI"/>
            <family val="2"/>
          </rPr>
          <t>As células referentes ao ISSQN foram preenchidas manualmente, pois pode ocorrer diferenciação nas alíquotas dos municípios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adminwks</author>
  </authors>
  <commentList>
    <comment ref="N3" authorId="0" shapeId="0" xr:uid="{3F2685E2-148F-4122-A7DD-BAE66DB6C5C5}">
      <text>
        <r>
          <rPr>
            <b/>
            <sz val="9"/>
            <color indexed="81"/>
            <rFont val="Segoe UI"/>
            <family val="2"/>
          </rPr>
          <t>Preencher conforme a realidade da empresa quanto ao custo a ser cobrado pelo curso AVSEC. Este custo será pago somente uma vez por empregado do posto DEAIN, CASO NECESSITE</t>
        </r>
      </text>
    </comment>
    <comment ref="F4" authorId="0" shapeId="0" xr:uid="{54944941-F1EB-4436-9D17-EE2C4AC226B0}">
      <text>
        <r>
          <rPr>
            <sz val="9"/>
            <color indexed="81"/>
            <rFont val="Segoe UI"/>
            <family val="2"/>
          </rPr>
          <t>Esta célula atualiza automaticamente a planilha "Custos Empregados".
Preencher conforme a CCT utilizada pela empresa.</t>
        </r>
      </text>
    </comment>
    <comment ref="G4" authorId="0" shapeId="0" xr:uid="{B699550D-DD12-4A8E-A5A9-632962D50AC0}">
      <text>
        <r>
          <rPr>
            <b/>
            <sz val="9"/>
            <color indexed="81"/>
            <rFont val="Segoe UI"/>
            <family val="2"/>
          </rPr>
          <t>Esta célula atualiza automaticamente a planilha "Custos Empregados".
Preencher conforme a CCT utilizada pela empresa.</t>
        </r>
      </text>
    </comment>
    <comment ref="F30" authorId="0" shapeId="0" xr:uid="{C84A386E-7EAB-4ECA-9049-6AC374049F87}">
      <text>
        <r>
          <rPr>
            <b/>
            <sz val="9"/>
            <color indexed="81"/>
            <rFont val="Segoe UI"/>
            <family val="2"/>
          </rPr>
          <t xml:space="preserve">Esta célula preenche a célula E4
</t>
        </r>
      </text>
    </comment>
    <comment ref="F34" authorId="0" shapeId="0" xr:uid="{435E9D9B-3084-4B2A-884B-CD44BF299246}">
      <text>
        <r>
          <rPr>
            <sz val="9"/>
            <color indexed="81"/>
            <rFont val="Segoe UI"/>
            <family val="2"/>
          </rPr>
          <t>Esta célula preenche a célula E6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adminwks</author>
  </authors>
  <commentList>
    <comment ref="B1" authorId="0" shapeId="0" xr:uid="{52FBE965-7240-435B-BD58-7B42CAFFBAEA}">
      <text>
        <r>
          <rPr>
            <b/>
            <sz val="9"/>
            <color indexed="81"/>
            <rFont val="Segoe UI"/>
            <family val="2"/>
          </rPr>
          <t>Preencher os valores conforme a realidade da empresa. Os valores poderão ser objeto de questionamento pelo Pregoeiro</t>
        </r>
      </text>
    </comment>
    <comment ref="F4" authorId="0" shapeId="0" xr:uid="{B1C865FB-9564-4C03-9E8B-7ACCF7F43A9D}">
      <text>
        <r>
          <rPr>
            <b/>
            <sz val="9"/>
            <color indexed="81"/>
            <rFont val="Segoe UI"/>
            <family val="2"/>
          </rPr>
          <t>Estas células deverão ser preenchidas de acordo com a realidade de cada empresa</t>
        </r>
      </text>
    </comment>
    <comment ref="B20" authorId="0" shapeId="0" xr:uid="{9A326F58-9AD1-46B0-9FC1-87363A0DA01F}">
      <text>
        <r>
          <rPr>
            <sz val="9"/>
            <color indexed="81"/>
            <rFont val="Segoe UI"/>
            <family val="2"/>
          </rPr>
          <t>Preencher os valores conforme a realidade da empresa. Os valores poderão ser objeto de questionamento pelo Pregoeiro</t>
        </r>
      </text>
    </comment>
    <comment ref="E24" authorId="0" shapeId="0" xr:uid="{C6822DB4-15A9-487E-9E94-424FC42BEC26}">
      <text>
        <r>
          <rPr>
            <sz val="9"/>
            <color indexed="81"/>
            <rFont val="Segoe UI"/>
            <family val="2"/>
          </rPr>
          <t>Esta célula deve ser preenchida de acordo com a realidade de cada empresa</t>
        </r>
      </text>
    </comment>
  </commentList>
</comments>
</file>

<file path=xl/sharedStrings.xml><?xml version="1.0" encoding="utf-8"?>
<sst xmlns="http://schemas.openxmlformats.org/spreadsheetml/2006/main" count="545" uniqueCount="220">
  <si>
    <t>Grupo</t>
  </si>
  <si>
    <t>Item</t>
  </si>
  <si>
    <t>Local de Atuação</t>
  </si>
  <si>
    <t>Turno</t>
  </si>
  <si>
    <t>Tipo Cargo</t>
  </si>
  <si>
    <t>Jornada</t>
  </si>
  <si>
    <t>Descrição</t>
  </si>
  <si>
    <t>Valor proposto por empregado</t>
  </si>
  <si>
    <t>Quantidade de empregados por posto</t>
  </si>
  <si>
    <t>Custo Mensal Posto</t>
  </si>
  <si>
    <t>Quantidade de postos</t>
  </si>
  <si>
    <t>Qtd Empregados</t>
  </si>
  <si>
    <t>Total Mensal (R$)</t>
  </si>
  <si>
    <t>Qtd Meses</t>
  </si>
  <si>
    <t>Total Contrato (R$)</t>
  </si>
  <si>
    <t>A</t>
  </si>
  <si>
    <t>B</t>
  </si>
  <si>
    <t>C = A x B</t>
  </si>
  <si>
    <t>D</t>
  </si>
  <si>
    <t>E</t>
  </si>
  <si>
    <t>F = C x D</t>
  </si>
  <si>
    <t>G</t>
  </si>
  <si>
    <t>H = F x G</t>
  </si>
  <si>
    <t>DEAIN</t>
  </si>
  <si>
    <t>DIURNO</t>
  </si>
  <si>
    <t>Nº DO PROCESSO</t>
  </si>
  <si>
    <t>08455.007528/2020-25</t>
  </si>
  <si>
    <t>LICITAÇÃO</t>
  </si>
  <si>
    <t>1 - Tipo de Serviço</t>
  </si>
  <si>
    <t>2- Classificação Brasileira de Ocupação (CBO)</t>
  </si>
  <si>
    <t>4101-05</t>
  </si>
  <si>
    <t>3- Salário Normativo da Categoria Profisisonal</t>
  </si>
  <si>
    <t>4 - Categoria Profissional (Vinculada à Execução contratual)</t>
  </si>
  <si>
    <t>5 - Data Base</t>
  </si>
  <si>
    <t>01º de janeiro</t>
  </si>
  <si>
    <t xml:space="preserve">4 - Convenção Coletiva </t>
  </si>
  <si>
    <t>6 - Nº de meses de execução contratual</t>
  </si>
  <si>
    <t>12 meses</t>
  </si>
  <si>
    <t>Modulo 1 -Composição de Remuneração</t>
  </si>
  <si>
    <t>COMPOSIÇÃO DA REMUNERAÇÃO</t>
  </si>
  <si>
    <t>%</t>
  </si>
  <si>
    <t>VALOR (R$)</t>
  </si>
  <si>
    <t>Salário Base</t>
  </si>
  <si>
    <t>C</t>
  </si>
  <si>
    <t>F</t>
  </si>
  <si>
    <t>Outros (Especificar)</t>
  </si>
  <si>
    <t>TOTAL DA REMUNERAÇÃO</t>
  </si>
  <si>
    <t>Módulo 2 - Encargos e Benefícios Mensais e Diários</t>
  </si>
  <si>
    <t>2.1</t>
  </si>
  <si>
    <t>Submódulo  2.1 - 13º SALÁRIO E ADICIONAL DE FÉRIAS</t>
  </si>
  <si>
    <t>13 º (Décimo-terceiro) salário</t>
  </si>
  <si>
    <t xml:space="preserve">TOTAL DE 13º SALÁRIO E DE ADICIONAL DE FÉRIAS </t>
  </si>
  <si>
    <t>2.2</t>
  </si>
  <si>
    <t>Submódulo 2.2 -  ENCARGOS PREVIDÊNCIÁRIOS E FGTS</t>
  </si>
  <si>
    <t>INSS</t>
  </si>
  <si>
    <t>SALÁRIO EDUCAÇÃO</t>
  </si>
  <si>
    <t>SAT</t>
  </si>
  <si>
    <t>SESI OU SESC</t>
  </si>
  <si>
    <t>SENAI OU SENAC</t>
  </si>
  <si>
    <t>SEBRAE</t>
  </si>
  <si>
    <t>INCRA</t>
  </si>
  <si>
    <t>H</t>
  </si>
  <si>
    <t>FGTS</t>
  </si>
  <si>
    <t>TOTAL DE ENCARGOS PREVIDÊNCIÁRIOS E FGTS</t>
  </si>
  <si>
    <t>2.3</t>
  </si>
  <si>
    <t>Submódulo 2.3 - BENEFÍCIOS MENSAIS E DIÁRIOS</t>
  </si>
  <si>
    <t>TOTAL DE BENEFÍCIOS MENSAIS E DIÁRIOS</t>
  </si>
  <si>
    <t>Quadro-Resumo do Módulo 2 - Encargos e Benefícios anuais, mensais e diários</t>
  </si>
  <si>
    <t xml:space="preserve">TOTAL </t>
  </si>
  <si>
    <t>Módulo 3 - Provisão para Rescisão</t>
  </si>
  <si>
    <t xml:space="preserve"> PROVISÃO PARA RESCISÃO</t>
  </si>
  <si>
    <t>Aviso Prévio Indenizado</t>
  </si>
  <si>
    <t>Incidência do FGTS sobre Aviso Prévio Indenizado</t>
  </si>
  <si>
    <t>TOTAL DE PROVISÃO PARA RESCISÃO</t>
  </si>
  <si>
    <t>Módulo 4 - Custos de Reposição do Profissional Ausente</t>
  </si>
  <si>
    <t>Submódulo 4.1 COMPOSIÇÃO DO CUSTO DE REPOSIÇÃO DO PROFISISONAL AUSENTE</t>
  </si>
  <si>
    <t>TOTAL DE CUSTO DE REPOSIÇÃO</t>
  </si>
  <si>
    <t>Submódulo 4.2 INTRAJORNADA</t>
  </si>
  <si>
    <t>INTRAJORNADA</t>
  </si>
  <si>
    <t>Intervalo para repouso e alimentação</t>
  </si>
  <si>
    <t>TOTAL INTRAJORNADA</t>
  </si>
  <si>
    <t>Quadro-Resumo do Módulo 4 - CUSTO DE REPOSIÇÃO DE PROFISSIONAL AUSENTE</t>
  </si>
  <si>
    <t>4.1</t>
  </si>
  <si>
    <t>4.2</t>
  </si>
  <si>
    <t>Módulo 5 - Insumos Diversos</t>
  </si>
  <si>
    <t>Uniformes</t>
  </si>
  <si>
    <t>TOTAL DOS INSUMOS</t>
  </si>
  <si>
    <t>Lucro</t>
  </si>
  <si>
    <t>TRIBUTOS</t>
  </si>
  <si>
    <t>C.1</t>
  </si>
  <si>
    <t>C.2</t>
  </si>
  <si>
    <t>C.3</t>
  </si>
  <si>
    <t>TOTAL DO MÓDULO 6</t>
  </si>
  <si>
    <t>QUADRO RESUMO DO CUSTO POR EMPREGADO</t>
  </si>
  <si>
    <t>Mão-de-Obra vinculada à execução contratual (valor por empregado)</t>
  </si>
  <si>
    <t>Modulo 1 - Composição da Remuneração</t>
  </si>
  <si>
    <t>Modulo 2- Encagos e Benefícios Anuais, Mensais e Diários</t>
  </si>
  <si>
    <t>Modulo 3 - Provisão Para Rescisão</t>
  </si>
  <si>
    <t>Módulo 4 - Custo de Reposição Profisasional Ausente</t>
  </si>
  <si>
    <t>Modulo 5 - Insumos Diversos</t>
  </si>
  <si>
    <t>Subtotal (A + B + C + D + E)</t>
  </si>
  <si>
    <t>PREÇO TOTAL POR EMPREGADO</t>
  </si>
  <si>
    <t>CATEGORIA PROFISSIONAL</t>
  </si>
  <si>
    <t>SINDICATO VINCULADO À CATEGORIA</t>
  </si>
  <si>
    <t>CONVENÇÃO COLETIVA</t>
  </si>
  <si>
    <t>VALE ALIMENTAÇÃO</t>
  </si>
  <si>
    <t>BENEFÍCIO SOCIAL E FAMILIAR</t>
  </si>
  <si>
    <t>Supervisor</t>
  </si>
  <si>
    <t>Sindicato dos Empregados de Empresas de Asseio e Conservação do Município do Rio de Janeiro           (S.E.E.A.C.M.R.J)</t>
  </si>
  <si>
    <t>Custo Unitário</t>
  </si>
  <si>
    <t>Categoria</t>
  </si>
  <si>
    <t>Gênero</t>
  </si>
  <si>
    <t>Quantidade Semestral</t>
  </si>
  <si>
    <t>Valor total</t>
  </si>
  <si>
    <t>FEMININO</t>
  </si>
  <si>
    <t>MASCULINO</t>
  </si>
  <si>
    <t>VALOR SEMESTRAL MÉDIO</t>
  </si>
  <si>
    <t>VALOR MENSAL MÉDIO</t>
  </si>
  <si>
    <t>MEMÓRIA DE CÁLCULO DOS CUSTOS COM RELÓGIOS DE PONTO</t>
  </si>
  <si>
    <t>Quantidade</t>
  </si>
  <si>
    <t>Depreciação (Meses)</t>
  </si>
  <si>
    <t>Valor Total Mensal</t>
  </si>
  <si>
    <t>D = A x B ÷ C</t>
  </si>
  <si>
    <t>RELÓGIO DE PONTO</t>
  </si>
  <si>
    <t>Módulo 6 - Custos Indiretos, Tributos e Lucro</t>
  </si>
  <si>
    <t>COMPOSIÇÃO DOS CUSTOS</t>
  </si>
  <si>
    <t>Férias</t>
  </si>
  <si>
    <t>Ausência justificada</t>
  </si>
  <si>
    <t>Adicional de Férias</t>
  </si>
  <si>
    <t>Tributos Federais (COFINS)</t>
  </si>
  <si>
    <t>Tributos Municipias (ISS)</t>
  </si>
  <si>
    <t>Tributos Federais (PIS)</t>
  </si>
  <si>
    <t>API - Aviso Prévio Indenizado - Com Probabilidade</t>
  </si>
  <si>
    <t>APT - Aviso Prévio Trabalhado - Com Probabilidade</t>
  </si>
  <si>
    <t>Multa do FGTS sobre o Aviso Prévio Trabalhado</t>
  </si>
  <si>
    <t>Probabilidade</t>
  </si>
  <si>
    <t>Multa do FGTS sobre o Aviso Prévio Indenizado</t>
  </si>
  <si>
    <t>Percentuais e Valores Comuns aos Postos</t>
  </si>
  <si>
    <t>Dias Afastamentos em 12 meses</t>
  </si>
  <si>
    <t>Periculosidade</t>
  </si>
  <si>
    <t xml:space="preserve">SUPERVISOR </t>
  </si>
  <si>
    <t>5 - Local de atuação</t>
  </si>
  <si>
    <t>Local</t>
  </si>
  <si>
    <t>Valor</t>
  </si>
  <si>
    <t>Rio de Janeiro</t>
  </si>
  <si>
    <t>Macaé</t>
  </si>
  <si>
    <t>Volta Redonda</t>
  </si>
  <si>
    <t>Angra dos Reis</t>
  </si>
  <si>
    <t>Niterói</t>
  </si>
  <si>
    <t>Nova Iguaçú</t>
  </si>
  <si>
    <t>Petrópolis</t>
  </si>
  <si>
    <t>Campos dos Goytacazes</t>
  </si>
  <si>
    <t>DPF/VRA/RJ</t>
  </si>
  <si>
    <t>DPF/GOY/RJ</t>
  </si>
  <si>
    <t>DPF/NRI/RJ</t>
  </si>
  <si>
    <t>DPF/NIG/RJ</t>
  </si>
  <si>
    <t>POSPET</t>
  </si>
  <si>
    <t>ano</t>
  </si>
  <si>
    <t>mês</t>
  </si>
  <si>
    <t>SR/PF/RJ</t>
  </si>
  <si>
    <t>40h</t>
  </si>
  <si>
    <t xml:space="preserve">  Prestação de serviços continuados apoio administrativo</t>
  </si>
  <si>
    <t>Total:</t>
  </si>
  <si>
    <t>NPAER</t>
  </si>
  <si>
    <t>DELEMIG/RJ</t>
  </si>
  <si>
    <t>DPF/ARS/RJ</t>
  </si>
  <si>
    <t xml:space="preserve">SR/PF/RJ </t>
  </si>
  <si>
    <t>4110-10</t>
  </si>
  <si>
    <t xml:space="preserve">Contratação de pessoa jurídica especializada para prestação de serviços continuados de apoio administrativo com dedicação exclusiva de mão-de-obra, </t>
  </si>
  <si>
    <t>2022/2023</t>
  </si>
  <si>
    <t>Assistente Administrativo - Sênior</t>
  </si>
  <si>
    <t>SALÁRIO 2020 (40h)</t>
  </si>
  <si>
    <t>Cálculo da carga horária</t>
  </si>
  <si>
    <t>CCT 44h - Supervisor</t>
  </si>
  <si>
    <t>CCT 44h - Assistente Adm.</t>
  </si>
  <si>
    <t>CCT 44h - Assistente Adm. Sênior</t>
  </si>
  <si>
    <t>Salário 44h</t>
  </si>
  <si>
    <t>Salário 40h</t>
  </si>
  <si>
    <t>Passagem - modal ônibus</t>
  </si>
  <si>
    <t>SEAC-RJ  2022/2023</t>
  </si>
  <si>
    <t>Carga mensal para 40/sem</t>
  </si>
  <si>
    <t>Carga mensal44/sem</t>
  </si>
  <si>
    <t>Relógio de Ponto Biométrico</t>
  </si>
  <si>
    <t xml:space="preserve">QUANTIDADE DE EMPREGADOS </t>
  </si>
  <si>
    <t xml:space="preserve">VALOR MENSAL POR FUNCIONÁRIO </t>
  </si>
  <si>
    <t>Assistente Administrativo e Supervisor</t>
  </si>
  <si>
    <t>DELEMIG</t>
  </si>
  <si>
    <t>DPF/MCE/RJ</t>
  </si>
  <si>
    <t>Curso AVSEC (DEAIN)</t>
  </si>
  <si>
    <t>DPF/NIG/RJ - POSPET</t>
  </si>
  <si>
    <t>SR</t>
  </si>
  <si>
    <t>NIG</t>
  </si>
  <si>
    <t>VRA</t>
  </si>
  <si>
    <t>GOY</t>
  </si>
  <si>
    <t>ARS</t>
  </si>
  <si>
    <t xml:space="preserve"> Assistente Adm. Sênior</t>
  </si>
  <si>
    <t>Auxílio Alimentação</t>
  </si>
  <si>
    <t>Benefício social familiar</t>
  </si>
  <si>
    <t>Curso de Familiarização - AVSEC (apenas postos DEAIN)</t>
  </si>
  <si>
    <t>MCE</t>
  </si>
  <si>
    <t>NRI</t>
  </si>
  <si>
    <t>Carga mensal 44/sem</t>
  </si>
  <si>
    <t>Carga mensal 40/sem</t>
  </si>
  <si>
    <t>Custos Indiretos</t>
  </si>
  <si>
    <t>Módulo 6 - CUSTOS INDIRETOS, TRIBUTOS E LUCRO</t>
  </si>
  <si>
    <t>Blusa branca de mangas compridas e/ou curtas, abotoamento frontal  (não decotadas curtas e/ou transparentes)</t>
  </si>
  <si>
    <t>Calça comprida na cor preta</t>
  </si>
  <si>
    <t>Lenço (padronizado) para o pescoço</t>
  </si>
  <si>
    <t>Prendedor (padronizado) de cabelo</t>
  </si>
  <si>
    <t>Blusa branca de mangas compridas e/ou curtas, abotoamento frontal</t>
  </si>
  <si>
    <t>Blazer na cor preta</t>
  </si>
  <si>
    <t>Gravata (padronizada) na cor preta</t>
  </si>
  <si>
    <t>Quantidade de dias</t>
  </si>
  <si>
    <t>MEMÓRIA DE CÁLCULO DOS CUSTOS COM UNIFORMES
COMPOSIÇÃO</t>
  </si>
  <si>
    <t>Par de meia na cor preta</t>
  </si>
  <si>
    <t>Par de sapato em couro, na cor preta, tipo mocassim</t>
  </si>
  <si>
    <t>Par de sapato (tipo sapatênis) em couro, na cor preta</t>
  </si>
  <si>
    <t>Vale transporte</t>
  </si>
  <si>
    <t>]</t>
  </si>
  <si>
    <t>PREGÃO ELETRÔNICO 27/2022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</si>
</sst>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  <numFmt numFmtId="166" formatCode="_(&quot;R$ &quot;* #,##0.00_);_(&quot;R$ &quot;* \(#,##0.00\);_(&quot;R$ &quot;* &quot;-&quot;??_);_(@_)"/>
    <numFmt numFmtId="167" formatCode="_-* #,##0_-;\-* #,##0_-;_-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name val="Century Gothic"/>
      <family val="2"/>
    </font>
    <font>
      <sz val="8"/>
      <name val="Century Gothic"/>
      <family val="2"/>
    </font>
    <font>
      <b/>
      <sz val="8"/>
      <color rgb="FFFF0000"/>
      <name val="Century Gothic"/>
      <family val="2"/>
    </font>
    <font>
      <sz val="8"/>
      <color theme="1"/>
      <name val="Century Gothic"/>
      <family val="2"/>
    </font>
    <font>
      <b/>
      <u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Century GotCehic"/>
    </font>
    <font>
      <b/>
      <sz val="9"/>
      <color theme="1"/>
      <name val="Century GotCehic"/>
    </font>
    <font>
      <sz val="9"/>
      <color theme="1"/>
      <name val="Century GotCehic"/>
    </font>
    <font>
      <sz val="8"/>
      <color rgb="FFFF0000"/>
      <name val="Century Gothic"/>
      <family val="2"/>
    </font>
    <font>
      <sz val="8"/>
      <color theme="0"/>
      <name val="Century GotCehic"/>
    </font>
    <font>
      <b/>
      <sz val="8"/>
      <color theme="7"/>
      <name val="Century GotCehic"/>
    </font>
    <font>
      <sz val="8"/>
      <name val="Century GotCehic"/>
    </font>
    <font>
      <sz val="11"/>
      <name val="Calibri"/>
      <family val="2"/>
      <scheme val="minor"/>
    </font>
    <font>
      <b/>
      <sz val="8"/>
      <name val="Century GotCehic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C0C0C0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2F2F2"/>
      </patternFill>
    </fill>
    <fill>
      <patternFill patternType="solid">
        <fgColor theme="2" tint="-9.9978637043366805E-2"/>
        <bgColor rgb="FFC0C0C0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1" fillId="8" borderId="1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2">
    <xf numFmtId="0" fontId="0" fillId="0" borderId="0" xfId="0"/>
    <xf numFmtId="0" fontId="21" fillId="0" borderId="14" xfId="0" applyFont="1" applyBorder="1" applyAlignment="1">
      <alignment horizontal="center" vertical="center" wrapText="1"/>
    </xf>
    <xf numFmtId="44" fontId="21" fillId="0" borderId="1" xfId="52" applyFont="1" applyBorder="1" applyAlignment="1">
      <alignment vertical="center"/>
    </xf>
    <xf numFmtId="0" fontId="0" fillId="0" borderId="0" xfId="0" applyAlignment="1">
      <alignment wrapText="1"/>
    </xf>
    <xf numFmtId="0" fontId="22" fillId="0" borderId="2" xfId="53" applyFont="1" applyBorder="1" applyAlignment="1">
      <alignment horizontal="center" vertical="center" wrapText="1"/>
    </xf>
    <xf numFmtId="0" fontId="22" fillId="38" borderId="2" xfId="53" applyFont="1" applyFill="1" applyBorder="1" applyAlignment="1">
      <alignment horizontal="center" vertical="center" wrapText="1"/>
    </xf>
    <xf numFmtId="0" fontId="23" fillId="0" borderId="13" xfId="53" applyFont="1" applyBorder="1" applyAlignment="1">
      <alignment horizontal="center" vertical="center" wrapText="1"/>
    </xf>
    <xf numFmtId="0" fontId="23" fillId="0" borderId="0" xfId="53" applyFont="1" applyBorder="1" applyAlignment="1">
      <alignment horizontal="center" vertical="center" wrapText="1"/>
    </xf>
    <xf numFmtId="0" fontId="22" fillId="0" borderId="1" xfId="53" applyFont="1" applyFill="1" applyBorder="1" applyAlignment="1">
      <alignment vertical="center" wrapText="1"/>
    </xf>
    <xf numFmtId="0" fontId="22" fillId="0" borderId="1" xfId="53" applyFont="1" applyFill="1" applyBorder="1" applyAlignment="1">
      <alignment horizontal="center" vertical="center" wrapText="1"/>
    </xf>
    <xf numFmtId="10" fontId="23" fillId="0" borderId="1" xfId="53" applyNumberFormat="1" applyFont="1" applyFill="1" applyBorder="1" applyAlignment="1">
      <alignment horizontal="center" vertical="center" wrapText="1"/>
    </xf>
    <xf numFmtId="10" fontId="22" fillId="0" borderId="1" xfId="53" applyNumberFormat="1" applyFont="1" applyFill="1" applyBorder="1" applyAlignment="1">
      <alignment horizontal="center" vertical="center" wrapText="1"/>
    </xf>
    <xf numFmtId="2" fontId="23" fillId="0" borderId="1" xfId="53" applyNumberFormat="1" applyFont="1" applyFill="1" applyBorder="1" applyAlignment="1">
      <alignment horizontal="center" vertical="center" wrapText="1"/>
    </xf>
    <xf numFmtId="2" fontId="22" fillId="0" borderId="1" xfId="53" applyNumberFormat="1" applyFont="1" applyFill="1" applyBorder="1" applyAlignment="1">
      <alignment horizontal="center" vertical="center" wrapText="1"/>
    </xf>
    <xf numFmtId="166" fontId="23" fillId="0" borderId="1" xfId="54" applyFont="1" applyFill="1" applyBorder="1" applyAlignment="1">
      <alignment horizontal="center" vertical="center" wrapText="1"/>
    </xf>
    <xf numFmtId="10" fontId="23" fillId="0" borderId="1" xfId="55" applyNumberFormat="1" applyFont="1" applyFill="1" applyBorder="1" applyAlignment="1" applyProtection="1">
      <alignment horizontal="center" vertical="center" wrapText="1"/>
    </xf>
    <xf numFmtId="166" fontId="22" fillId="0" borderId="1" xfId="54" applyFont="1" applyFill="1" applyBorder="1" applyAlignment="1">
      <alignment horizontal="center" vertical="center" wrapText="1"/>
    </xf>
    <xf numFmtId="10" fontId="23" fillId="0" borderId="1" xfId="55" applyNumberFormat="1" applyFont="1" applyFill="1" applyBorder="1" applyAlignment="1">
      <alignment horizontal="center" vertical="center" wrapText="1"/>
    </xf>
    <xf numFmtId="0" fontId="24" fillId="0" borderId="1" xfId="53" applyFont="1" applyFill="1" applyBorder="1" applyAlignment="1">
      <alignment horizontal="center" vertical="center" wrapText="1"/>
    </xf>
    <xf numFmtId="0" fontId="22" fillId="0" borderId="19" xfId="53" applyFont="1" applyFill="1" applyBorder="1" applyAlignment="1">
      <alignment horizontal="center" vertical="center" wrapText="1"/>
    </xf>
    <xf numFmtId="10" fontId="22" fillId="0" borderId="1" xfId="55" applyNumberFormat="1" applyFont="1" applyFill="1" applyBorder="1" applyAlignment="1" applyProtection="1">
      <alignment horizontal="center" vertical="center" wrapText="1"/>
    </xf>
    <xf numFmtId="0" fontId="23" fillId="0" borderId="0" xfId="53" applyFont="1" applyFill="1" applyBorder="1" applyAlignment="1">
      <alignment horizontal="center" vertical="center" wrapText="1"/>
    </xf>
    <xf numFmtId="0" fontId="23" fillId="0" borderId="1" xfId="53" applyFont="1" applyFill="1" applyBorder="1" applyAlignment="1">
      <alignment horizontal="center" vertical="center" wrapText="1"/>
    </xf>
    <xf numFmtId="166" fontId="22" fillId="0" borderId="1" xfId="54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wrapText="1"/>
    </xf>
    <xf numFmtId="165" fontId="22" fillId="0" borderId="3" xfId="53" applyNumberFormat="1" applyFont="1" applyFill="1" applyBorder="1" applyAlignment="1">
      <alignment horizontal="center" vertical="center" wrapText="1"/>
    </xf>
    <xf numFmtId="14" fontId="22" fillId="0" borderId="3" xfId="53" applyNumberFormat="1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top" wrapText="1"/>
    </xf>
    <xf numFmtId="0" fontId="24" fillId="0" borderId="19" xfId="53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4" fontId="23" fillId="0" borderId="3" xfId="52" applyFont="1" applyFill="1" applyBorder="1" applyAlignment="1">
      <alignment horizontal="center" vertical="center" wrapText="1"/>
    </xf>
    <xf numFmtId="44" fontId="23" fillId="0" borderId="1" xfId="52" applyFont="1" applyFill="1" applyBorder="1" applyAlignment="1">
      <alignment horizontal="center" vertical="center" wrapText="1"/>
    </xf>
    <xf numFmtId="44" fontId="22" fillId="0" borderId="1" xfId="52" applyFont="1" applyFill="1" applyBorder="1" applyAlignment="1">
      <alignment horizontal="center" vertical="center" wrapText="1"/>
    </xf>
    <xf numFmtId="0" fontId="22" fillId="0" borderId="1" xfId="53" applyFont="1" applyFill="1" applyBorder="1" applyAlignment="1">
      <alignment horizontal="center" vertical="top" wrapText="1"/>
    </xf>
    <xf numFmtId="0" fontId="25" fillId="0" borderId="1" xfId="53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7" fillId="34" borderId="20" xfId="0" applyFont="1" applyFill="1" applyBorder="1" applyAlignment="1">
      <alignment horizontal="center" vertical="center"/>
    </xf>
    <xf numFmtId="0" fontId="21" fillId="0" borderId="14" xfId="0" applyFont="1" applyBorder="1" applyAlignment="1">
      <alignment vertical="center" wrapText="1"/>
    </xf>
    <xf numFmtId="4" fontId="21" fillId="0" borderId="14" xfId="0" applyNumberFormat="1" applyFont="1" applyBorder="1" applyAlignment="1">
      <alignment horizontal="center" vertical="center" wrapText="1"/>
    </xf>
    <xf numFmtId="0" fontId="21" fillId="0" borderId="21" xfId="0" applyFont="1" applyBorder="1" applyAlignment="1">
      <alignment vertical="center" wrapText="1"/>
    </xf>
    <xf numFmtId="0" fontId="21" fillId="0" borderId="21" xfId="0" applyFont="1" applyBorder="1" applyAlignment="1">
      <alignment horizontal="center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20" fillId="0" borderId="21" xfId="0" applyNumberFormat="1" applyFont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 wrapText="1"/>
    </xf>
    <xf numFmtId="3" fontId="21" fillId="0" borderId="14" xfId="0" applyNumberFormat="1" applyFont="1" applyBorder="1" applyAlignment="1">
      <alignment horizontal="center" vertical="center" wrapText="1"/>
    </xf>
    <xf numFmtId="3" fontId="20" fillId="0" borderId="2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6" fontId="23" fillId="39" borderId="1" xfId="54" applyFont="1" applyFill="1" applyBorder="1" applyAlignment="1">
      <alignment horizontal="center" vertical="center" wrapText="1"/>
    </xf>
    <xf numFmtId="10" fontId="23" fillId="39" borderId="1" xfId="55" applyNumberFormat="1" applyFont="1" applyFill="1" applyBorder="1" applyAlignment="1" applyProtection="1">
      <alignment horizontal="center" vertical="center" wrapText="1"/>
    </xf>
    <xf numFmtId="166" fontId="22" fillId="39" borderId="1" xfId="54" applyFont="1" applyFill="1" applyBorder="1" applyAlignment="1">
      <alignment horizontal="center" vertical="center" wrapText="1"/>
    </xf>
    <xf numFmtId="0" fontId="22" fillId="39" borderId="1" xfId="53" applyFont="1" applyFill="1" applyBorder="1" applyAlignment="1">
      <alignment vertical="center" wrapText="1"/>
    </xf>
    <xf numFmtId="10" fontId="23" fillId="39" borderId="1" xfId="55" applyNumberFormat="1" applyFont="1" applyFill="1" applyBorder="1" applyAlignment="1">
      <alignment horizontal="center" vertical="center" wrapText="1"/>
    </xf>
    <xf numFmtId="44" fontId="23" fillId="39" borderId="1" xfId="52" applyFont="1" applyFill="1" applyBorder="1" applyAlignment="1">
      <alignment horizontal="center" vertical="center" wrapText="1"/>
    </xf>
    <xf numFmtId="10" fontId="22" fillId="39" borderId="1" xfId="53" applyNumberFormat="1" applyFont="1" applyFill="1" applyBorder="1" applyAlignment="1">
      <alignment horizontal="center" vertical="center" wrapText="1"/>
    </xf>
    <xf numFmtId="44" fontId="22" fillId="39" borderId="1" xfId="52" applyFont="1" applyFill="1" applyBorder="1" applyAlignment="1">
      <alignment horizontal="center" vertical="center" wrapText="1"/>
    </xf>
    <xf numFmtId="2" fontId="22" fillId="39" borderId="1" xfId="53" applyNumberFormat="1" applyFont="1" applyFill="1" applyBorder="1" applyAlignment="1">
      <alignment horizontal="center" vertical="center" wrapText="1"/>
    </xf>
    <xf numFmtId="0" fontId="22" fillId="39" borderId="1" xfId="53" applyFont="1" applyFill="1" applyBorder="1" applyAlignment="1">
      <alignment horizontal="center" vertical="top" wrapText="1"/>
    </xf>
    <xf numFmtId="167" fontId="23" fillId="39" borderId="1" xfId="53" applyNumberFormat="1" applyFont="1" applyFill="1" applyBorder="1" applyAlignment="1">
      <alignment horizontal="center" vertical="center" wrapText="1"/>
    </xf>
    <xf numFmtId="0" fontId="24" fillId="39" borderId="1" xfId="53" applyFont="1" applyFill="1" applyBorder="1" applyAlignment="1">
      <alignment horizontal="center" vertical="center" wrapText="1"/>
    </xf>
    <xf numFmtId="10" fontId="23" fillId="39" borderId="1" xfId="53" applyNumberFormat="1" applyFont="1" applyFill="1" applyBorder="1" applyAlignment="1">
      <alignment horizontal="center" vertical="center" wrapText="1"/>
    </xf>
    <xf numFmtId="2" fontId="23" fillId="39" borderId="1" xfId="53" applyNumberFormat="1" applyFont="1" applyFill="1" applyBorder="1" applyAlignment="1">
      <alignment horizontal="center" vertical="center" wrapText="1"/>
    </xf>
    <xf numFmtId="0" fontId="25" fillId="39" borderId="1" xfId="53" applyFont="1" applyFill="1" applyBorder="1" applyAlignment="1">
      <alignment horizontal="center" vertical="center" wrapText="1"/>
    </xf>
    <xf numFmtId="10" fontId="22" fillId="39" borderId="1" xfId="55" applyNumberFormat="1" applyFont="1" applyFill="1" applyBorder="1" applyAlignment="1" applyProtection="1">
      <alignment horizontal="center" vertical="center" wrapText="1"/>
    </xf>
    <xf numFmtId="166" fontId="22" fillId="39" borderId="1" xfId="54" applyFont="1" applyFill="1" applyBorder="1" applyAlignment="1" applyProtection="1">
      <alignment horizontal="center" vertical="center" wrapText="1"/>
    </xf>
    <xf numFmtId="44" fontId="23" fillId="33" borderId="1" xfId="52" applyFont="1" applyFill="1" applyBorder="1" applyAlignment="1">
      <alignment horizontal="center" vertical="center" wrapText="1"/>
    </xf>
    <xf numFmtId="10" fontId="23" fillId="33" borderId="1" xfId="53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67" fontId="28" fillId="0" borderId="0" xfId="56" applyNumberFormat="1" applyFont="1" applyAlignment="1">
      <alignment horizontal="center" vertical="center"/>
    </xf>
    <xf numFmtId="0" fontId="29" fillId="40" borderId="1" xfId="0" applyFont="1" applyFill="1" applyBorder="1" applyAlignment="1">
      <alignment horizontal="center" vertical="center" wrapText="1"/>
    </xf>
    <xf numFmtId="167" fontId="29" fillId="40" borderId="1" xfId="56" applyNumberFormat="1" applyFont="1" applyFill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44" fontId="20" fillId="0" borderId="21" xfId="52" applyFont="1" applyBorder="1" applyAlignment="1">
      <alignment horizontal="center" vertical="center" wrapText="1"/>
    </xf>
    <xf numFmtId="44" fontId="25" fillId="39" borderId="1" xfId="52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horizontal="center" vertical="center" wrapText="1"/>
    </xf>
    <xf numFmtId="0" fontId="22" fillId="38" borderId="1" xfId="53" applyFont="1" applyFill="1" applyBorder="1" applyAlignment="1">
      <alignment horizontal="center" vertical="center" wrapText="1"/>
    </xf>
    <xf numFmtId="0" fontId="22" fillId="36" borderId="1" xfId="53" applyFont="1" applyFill="1" applyBorder="1" applyAlignment="1">
      <alignment horizontal="center" vertical="center" wrapText="1"/>
    </xf>
    <xf numFmtId="0" fontId="22" fillId="39" borderId="1" xfId="53" applyFont="1" applyFill="1" applyBorder="1" applyAlignment="1">
      <alignment horizontal="center" vertical="center" wrapText="1"/>
    </xf>
    <xf numFmtId="0" fontId="23" fillId="39" borderId="1" xfId="53" applyFont="1" applyFill="1" applyBorder="1" applyAlignment="1">
      <alignment horizontal="center" vertical="center" wrapText="1"/>
    </xf>
    <xf numFmtId="0" fontId="23" fillId="0" borderId="3" xfId="53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0" fillId="0" borderId="14" xfId="0" applyNumberFormat="1" applyFont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/>
    </xf>
    <xf numFmtId="44" fontId="22" fillId="39" borderId="1" xfId="53" applyNumberFormat="1" applyFont="1" applyFill="1" applyBorder="1" applyAlignment="1">
      <alignment vertical="center" wrapText="1"/>
    </xf>
    <xf numFmtId="43" fontId="22" fillId="39" borderId="1" xfId="53" applyNumberFormat="1" applyFont="1" applyFill="1" applyBorder="1" applyAlignment="1">
      <alignment horizontal="center" vertical="center" wrapText="1"/>
    </xf>
    <xf numFmtId="165" fontId="22" fillId="39" borderId="1" xfId="53" applyNumberFormat="1" applyFont="1" applyFill="1" applyBorder="1" applyAlignment="1">
      <alignment horizontal="center" vertical="center" wrapText="1"/>
    </xf>
    <xf numFmtId="44" fontId="22" fillId="39" borderId="1" xfId="52" applyFont="1" applyFill="1" applyBorder="1" applyAlignment="1">
      <alignment vertical="center" wrapText="1"/>
    </xf>
    <xf numFmtId="165" fontId="0" fillId="0" borderId="0" xfId="0" applyNumberFormat="1" applyAlignment="1">
      <alignment wrapText="1"/>
    </xf>
    <xf numFmtId="43" fontId="23" fillId="0" borderId="1" xfId="56" applyFont="1" applyFill="1" applyBorder="1" applyAlignment="1">
      <alignment horizontal="center" vertical="center" wrapText="1"/>
    </xf>
    <xf numFmtId="43" fontId="22" fillId="0" borderId="1" xfId="56" applyFont="1" applyFill="1" applyBorder="1" applyAlignment="1">
      <alignment horizontal="center" vertical="center" wrapText="1"/>
    </xf>
    <xf numFmtId="43" fontId="22" fillId="39" borderId="1" xfId="56" applyFont="1" applyFill="1" applyBorder="1" applyAlignment="1">
      <alignment horizontal="center" vertical="center" wrapText="1"/>
    </xf>
    <xf numFmtId="9" fontId="23" fillId="0" borderId="3" xfId="1" applyFont="1" applyFill="1" applyBorder="1" applyAlignment="1">
      <alignment horizontal="center" vertical="center" wrapText="1"/>
    </xf>
    <xf numFmtId="44" fontId="22" fillId="39" borderId="1" xfId="53" applyNumberFormat="1" applyFont="1" applyFill="1" applyBorder="1" applyAlignment="1">
      <alignment horizontal="center" vertical="center" wrapText="1"/>
    </xf>
    <xf numFmtId="44" fontId="22" fillId="0" borderId="1" xfId="53" applyNumberFormat="1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vertical="center" wrapText="1"/>
    </xf>
    <xf numFmtId="43" fontId="29" fillId="40" borderId="1" xfId="56" applyFont="1" applyFill="1" applyBorder="1" applyAlignment="1">
      <alignment horizontal="center" vertical="center" wrapText="1"/>
    </xf>
    <xf numFmtId="43" fontId="30" fillId="0" borderId="0" xfId="56" applyFont="1" applyAlignment="1">
      <alignment horizontal="center" vertical="center" wrapText="1"/>
    </xf>
    <xf numFmtId="43" fontId="28" fillId="0" borderId="0" xfId="56" applyFont="1" applyAlignment="1">
      <alignment horizontal="center" vertical="center"/>
    </xf>
    <xf numFmtId="4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1" applyNumberFormat="1" applyFont="1" applyAlignment="1">
      <alignment wrapText="1"/>
    </xf>
    <xf numFmtId="0" fontId="0" fillId="0" borderId="0" xfId="0" applyNumberFormat="1" applyAlignment="1">
      <alignment horizontal="center" wrapText="1"/>
    </xf>
    <xf numFmtId="0" fontId="0" fillId="0" borderId="0" xfId="0" applyNumberFormat="1" applyAlignment="1">
      <alignment wrapText="1"/>
    </xf>
    <xf numFmtId="43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18" fillId="0" borderId="0" xfId="0" applyNumberFormat="1" applyFont="1" applyAlignment="1">
      <alignment horizontal="center" vertical="center" wrapText="1"/>
    </xf>
    <xf numFmtId="4" fontId="18" fillId="33" borderId="0" xfId="0" applyNumberFormat="1" applyFont="1" applyFill="1" applyAlignment="1">
      <alignment vertical="center" wrapText="1"/>
    </xf>
    <xf numFmtId="43" fontId="33" fillId="0" borderId="0" xfId="0" applyNumberFormat="1" applyFont="1" applyAlignment="1">
      <alignment horizontal="center" vertical="center"/>
    </xf>
    <xf numFmtId="4" fontId="28" fillId="0" borderId="0" xfId="0" applyNumberFormat="1" applyFont="1" applyAlignment="1">
      <alignment horizontal="center" vertical="center"/>
    </xf>
    <xf numFmtId="43" fontId="28" fillId="0" borderId="0" xfId="0" applyNumberFormat="1" applyFont="1" applyAlignment="1">
      <alignment horizontal="center" vertical="center"/>
    </xf>
    <xf numFmtId="0" fontId="22" fillId="0" borderId="3" xfId="5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23" fillId="33" borderId="1" xfId="53" applyNumberFormat="1" applyFont="1" applyFill="1" applyBorder="1" applyAlignment="1">
      <alignment horizontal="center" vertical="center" wrapText="1"/>
    </xf>
    <xf numFmtId="167" fontId="23" fillId="39" borderId="1" xfId="56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52" applyFont="1" applyBorder="1" applyAlignment="1">
      <alignment horizontal="center" vertical="center"/>
    </xf>
    <xf numFmtId="43" fontId="21" fillId="0" borderId="1" xfId="56" applyFont="1" applyBorder="1" applyAlignment="1">
      <alignment horizontal="center" vertical="center"/>
    </xf>
    <xf numFmtId="167" fontId="29" fillId="0" borderId="1" xfId="56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33" borderId="0" xfId="0" applyFont="1" applyFill="1" applyAlignment="1">
      <alignment horizontal="center" vertical="center"/>
    </xf>
    <xf numFmtId="43" fontId="32" fillId="33" borderId="0" xfId="0" applyNumberFormat="1" applyFont="1" applyFill="1" applyAlignment="1">
      <alignment horizontal="center" vertical="center"/>
    </xf>
    <xf numFmtId="44" fontId="0" fillId="0" borderId="0" xfId="52" applyFont="1"/>
    <xf numFmtId="0" fontId="0" fillId="0" borderId="0" xfId="0" applyAlignment="1">
      <alignment horizontal="center"/>
    </xf>
    <xf numFmtId="0" fontId="22" fillId="0" borderId="3" xfId="5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4" fontId="21" fillId="0" borderId="1" xfId="52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30" fillId="44" borderId="1" xfId="0" applyFont="1" applyFill="1" applyBorder="1" applyAlignment="1">
      <alignment horizontal="center" vertical="center" wrapText="1"/>
    </xf>
    <xf numFmtId="44" fontId="23" fillId="0" borderId="1" xfId="53" applyNumberFormat="1" applyFont="1" applyFill="1" applyBorder="1" applyAlignment="1">
      <alignment horizontal="center" vertical="center" wrapText="1"/>
    </xf>
    <xf numFmtId="4" fontId="34" fillId="0" borderId="0" xfId="0" applyNumberFormat="1" applyFont="1" applyAlignment="1">
      <alignment horizontal="center" vertical="center"/>
    </xf>
    <xf numFmtId="4" fontId="35" fillId="0" borderId="0" xfId="0" applyNumberFormat="1" applyFont="1" applyAlignment="1">
      <alignment vertical="center" wrapText="1"/>
    </xf>
    <xf numFmtId="4" fontId="35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4" fontId="36" fillId="0" borderId="0" xfId="0" applyNumberFormat="1" applyFont="1" applyAlignment="1">
      <alignment horizontal="center" vertical="center"/>
    </xf>
    <xf numFmtId="44" fontId="30" fillId="44" borderId="1" xfId="52" applyFont="1" applyFill="1" applyBorder="1" applyAlignment="1">
      <alignment horizontal="center" vertical="center" wrapText="1"/>
    </xf>
    <xf numFmtId="44" fontId="29" fillId="41" borderId="1" xfId="52" applyFont="1" applyFill="1" applyBorder="1" applyAlignment="1">
      <alignment horizontal="center" vertical="center" wrapText="1"/>
    </xf>
    <xf numFmtId="0" fontId="35" fillId="0" borderId="0" xfId="0" applyFont="1" applyAlignment="1">
      <alignment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44" fontId="22" fillId="33" borderId="1" xfId="52" applyFont="1" applyFill="1" applyBorder="1" applyAlignment="1">
      <alignment horizontal="center" vertical="center" wrapText="1"/>
    </xf>
    <xf numFmtId="0" fontId="22" fillId="45" borderId="1" xfId="53" applyFont="1" applyFill="1" applyBorder="1" applyAlignment="1">
      <alignment horizontal="center" vertical="center" wrapText="1"/>
    </xf>
    <xf numFmtId="0" fontId="23" fillId="45" borderId="1" xfId="53" applyFont="1" applyFill="1" applyBorder="1" applyAlignment="1">
      <alignment horizontal="center" vertical="center" wrapText="1"/>
    </xf>
    <xf numFmtId="166" fontId="23" fillId="45" borderId="1" xfId="54" applyFont="1" applyFill="1" applyBorder="1" applyAlignment="1">
      <alignment horizontal="center" vertical="center" wrapText="1"/>
    </xf>
    <xf numFmtId="10" fontId="23" fillId="45" borderId="1" xfId="55" applyNumberFormat="1" applyFont="1" applyFill="1" applyBorder="1" applyAlignment="1" applyProtection="1">
      <alignment horizontal="center" vertical="center" wrapText="1"/>
    </xf>
    <xf numFmtId="166" fontId="22" fillId="45" borderId="1" xfId="54" applyFont="1" applyFill="1" applyBorder="1" applyAlignment="1">
      <alignment horizontal="center" vertical="center" wrapText="1"/>
    </xf>
    <xf numFmtId="0" fontId="22" fillId="45" borderId="1" xfId="53" applyFont="1" applyFill="1" applyBorder="1" applyAlignment="1">
      <alignment vertical="center" wrapText="1"/>
    </xf>
    <xf numFmtId="10" fontId="23" fillId="45" borderId="1" xfId="55" applyNumberFormat="1" applyFont="1" applyFill="1" applyBorder="1" applyAlignment="1">
      <alignment horizontal="center" vertical="center" wrapText="1"/>
    </xf>
    <xf numFmtId="44" fontId="23" fillId="45" borderId="1" xfId="52" applyFont="1" applyFill="1" applyBorder="1" applyAlignment="1">
      <alignment horizontal="center" vertical="center" wrapText="1"/>
    </xf>
    <xf numFmtId="10" fontId="22" fillId="45" borderId="1" xfId="53" applyNumberFormat="1" applyFont="1" applyFill="1" applyBorder="1" applyAlignment="1">
      <alignment horizontal="center" vertical="center" wrapText="1"/>
    </xf>
    <xf numFmtId="44" fontId="22" fillId="45" borderId="1" xfId="52" applyFont="1" applyFill="1" applyBorder="1" applyAlignment="1">
      <alignment horizontal="center" vertical="center" wrapText="1"/>
    </xf>
    <xf numFmtId="2" fontId="22" fillId="45" borderId="1" xfId="53" applyNumberFormat="1" applyFont="1" applyFill="1" applyBorder="1" applyAlignment="1">
      <alignment horizontal="center" vertical="center" wrapText="1"/>
    </xf>
    <xf numFmtId="0" fontId="22" fillId="45" borderId="1" xfId="53" applyFont="1" applyFill="1" applyBorder="1" applyAlignment="1">
      <alignment horizontal="center" vertical="top" wrapText="1"/>
    </xf>
    <xf numFmtId="167" fontId="23" fillId="45" borderId="1" xfId="53" applyNumberFormat="1" applyFont="1" applyFill="1" applyBorder="1" applyAlignment="1">
      <alignment horizontal="center" vertical="center" wrapText="1"/>
    </xf>
    <xf numFmtId="0" fontId="24" fillId="45" borderId="1" xfId="53" applyFont="1" applyFill="1" applyBorder="1" applyAlignment="1">
      <alignment horizontal="center" vertical="center" wrapText="1"/>
    </xf>
    <xf numFmtId="44" fontId="22" fillId="45" borderId="1" xfId="53" applyNumberFormat="1" applyFont="1" applyFill="1" applyBorder="1" applyAlignment="1">
      <alignment horizontal="center" vertical="center" wrapText="1"/>
    </xf>
    <xf numFmtId="43" fontId="23" fillId="45" borderId="1" xfId="56" applyFont="1" applyFill="1" applyBorder="1" applyAlignment="1">
      <alignment horizontal="center" vertical="center" wrapText="1"/>
    </xf>
    <xf numFmtId="43" fontId="22" fillId="45" borderId="1" xfId="56" applyFont="1" applyFill="1" applyBorder="1" applyAlignment="1">
      <alignment horizontal="center" vertical="center" wrapText="1"/>
    </xf>
    <xf numFmtId="10" fontId="23" fillId="45" borderId="1" xfId="53" applyNumberFormat="1" applyFont="1" applyFill="1" applyBorder="1" applyAlignment="1">
      <alignment horizontal="center" vertical="center" wrapText="1"/>
    </xf>
    <xf numFmtId="2" fontId="23" fillId="45" borderId="1" xfId="53" applyNumberFormat="1" applyFont="1" applyFill="1" applyBorder="1" applyAlignment="1">
      <alignment horizontal="center" vertical="center" wrapText="1"/>
    </xf>
    <xf numFmtId="0" fontId="25" fillId="45" borderId="1" xfId="53" applyFont="1" applyFill="1" applyBorder="1" applyAlignment="1">
      <alignment horizontal="center" vertical="center" wrapText="1"/>
    </xf>
    <xf numFmtId="44" fontId="23" fillId="45" borderId="1" xfId="53" applyNumberFormat="1" applyFont="1" applyFill="1" applyBorder="1" applyAlignment="1">
      <alignment horizontal="center" vertical="center" wrapText="1"/>
    </xf>
    <xf numFmtId="10" fontId="22" fillId="45" borderId="1" xfId="55" applyNumberFormat="1" applyFont="1" applyFill="1" applyBorder="1" applyAlignment="1" applyProtection="1">
      <alignment horizontal="center" vertical="center" wrapText="1"/>
    </xf>
    <xf numFmtId="166" fontId="22" fillId="45" borderId="1" xfId="54" applyFont="1" applyFill="1" applyBorder="1" applyAlignment="1" applyProtection="1">
      <alignment horizontal="center" vertical="center" wrapText="1"/>
    </xf>
    <xf numFmtId="0" fontId="22" fillId="0" borderId="1" xfId="53" applyFont="1" applyBorder="1" applyAlignment="1">
      <alignment horizontal="center" vertical="center" wrapText="1"/>
    </xf>
    <xf numFmtId="10" fontId="23" fillId="33" borderId="3" xfId="53" applyNumberFormat="1" applyFont="1" applyFill="1" applyBorder="1" applyAlignment="1">
      <alignment horizontal="center" vertical="center" wrapText="1"/>
    </xf>
    <xf numFmtId="9" fontId="22" fillId="48" borderId="3" xfId="1" applyFont="1" applyFill="1" applyBorder="1" applyAlignment="1">
      <alignment horizontal="center" vertical="center" wrapText="1"/>
    </xf>
    <xf numFmtId="44" fontId="23" fillId="48" borderId="3" xfId="52" applyFont="1" applyFill="1" applyBorder="1" applyAlignment="1">
      <alignment horizontal="center" vertical="center" wrapText="1"/>
    </xf>
    <xf numFmtId="0" fontId="22" fillId="48" borderId="1" xfId="53" applyFont="1" applyFill="1" applyBorder="1" applyAlignment="1">
      <alignment horizontal="center" vertical="center" wrapText="1"/>
    </xf>
    <xf numFmtId="167" fontId="23" fillId="48" borderId="1" xfId="56" applyNumberFormat="1" applyFont="1" applyFill="1" applyBorder="1" applyAlignment="1">
      <alignment horizontal="center" vertical="center" wrapText="1"/>
    </xf>
    <xf numFmtId="43" fontId="23" fillId="48" borderId="1" xfId="56" applyFont="1" applyFill="1" applyBorder="1" applyAlignment="1">
      <alignment horizontal="center" vertical="center" wrapText="1"/>
    </xf>
    <xf numFmtId="44" fontId="23" fillId="48" borderId="1" xfId="52" applyFont="1" applyFill="1" applyBorder="1" applyAlignment="1">
      <alignment horizontal="center" vertical="center" wrapText="1"/>
    </xf>
    <xf numFmtId="44" fontId="23" fillId="48" borderId="1" xfId="53" applyNumberFormat="1" applyFont="1" applyFill="1" applyBorder="1" applyAlignment="1">
      <alignment horizontal="center" vertical="center" wrapText="1"/>
    </xf>
    <xf numFmtId="0" fontId="22" fillId="48" borderId="2" xfId="53" applyFont="1" applyFill="1" applyBorder="1" applyAlignment="1">
      <alignment horizontal="center" vertical="center" wrapText="1"/>
    </xf>
    <xf numFmtId="10" fontId="23" fillId="48" borderId="1" xfId="53" applyNumberFormat="1" applyFont="1" applyFill="1" applyBorder="1" applyAlignment="1">
      <alignment horizontal="center" vertical="center" wrapText="1"/>
    </xf>
    <xf numFmtId="10" fontId="31" fillId="48" borderId="1" xfId="53" applyNumberFormat="1" applyFont="1" applyFill="1" applyBorder="1" applyAlignment="1">
      <alignment horizontal="center" vertical="center" wrapText="1"/>
    </xf>
    <xf numFmtId="10" fontId="23" fillId="48" borderId="1" xfId="55" applyNumberFormat="1" applyFont="1" applyFill="1" applyBorder="1" applyAlignment="1">
      <alignment horizontal="center" vertical="center" wrapText="1"/>
    </xf>
    <xf numFmtId="0" fontId="0" fillId="0" borderId="1" xfId="0" applyBorder="1"/>
    <xf numFmtId="44" fontId="21" fillId="0" borderId="23" xfId="52" applyFont="1" applyBorder="1" applyAlignment="1">
      <alignment horizontal="center" vertical="center" wrapText="1"/>
    </xf>
    <xf numFmtId="44" fontId="21" fillId="48" borderId="23" xfId="52" applyFont="1" applyFill="1" applyBorder="1" applyAlignment="1">
      <alignment vertical="center"/>
    </xf>
    <xf numFmtId="44" fontId="0" fillId="48" borderId="1" xfId="52" applyFont="1" applyFill="1" applyBorder="1" applyAlignment="1">
      <alignment horizontal="center" vertical="center"/>
    </xf>
    <xf numFmtId="0" fontId="0" fillId="48" borderId="1" xfId="0" applyFill="1" applyBorder="1" applyAlignment="1">
      <alignment horizontal="center" vertical="center"/>
    </xf>
    <xf numFmtId="4" fontId="21" fillId="48" borderId="14" xfId="0" applyNumberFormat="1" applyFont="1" applyFill="1" applyBorder="1" applyAlignment="1">
      <alignment horizontal="center" vertical="center" wrapText="1"/>
    </xf>
    <xf numFmtId="4" fontId="21" fillId="48" borderId="21" xfId="0" applyNumberFormat="1" applyFont="1" applyFill="1" applyBorder="1" applyAlignment="1">
      <alignment horizontal="center" vertical="center" wrapText="1"/>
    </xf>
    <xf numFmtId="44" fontId="21" fillId="48" borderId="14" xfId="52" applyFont="1" applyFill="1" applyBorder="1" applyAlignment="1">
      <alignment horizontal="center" vertical="center" wrapText="1"/>
    </xf>
    <xf numFmtId="10" fontId="28" fillId="0" borderId="0" xfId="1" applyNumberFormat="1" applyFont="1" applyAlignment="1">
      <alignment horizontal="center" vertical="center"/>
    </xf>
    <xf numFmtId="0" fontId="27" fillId="48" borderId="20" xfId="0" applyFont="1" applyFill="1" applyBorder="1" applyAlignment="1">
      <alignment horizontal="center" vertical="center"/>
    </xf>
    <xf numFmtId="0" fontId="27" fillId="48" borderId="1" xfId="0" applyFont="1" applyFill="1" applyBorder="1" applyAlignment="1">
      <alignment horizontal="center" vertical="center"/>
    </xf>
    <xf numFmtId="0" fontId="30" fillId="44" borderId="23" xfId="0" applyFont="1" applyFill="1" applyBorder="1" applyAlignment="1">
      <alignment horizontal="center" vertical="center" wrapText="1"/>
    </xf>
    <xf numFmtId="0" fontId="30" fillId="44" borderId="27" xfId="0" applyFont="1" applyFill="1" applyBorder="1" applyAlignment="1">
      <alignment horizontal="center" vertical="center" wrapText="1"/>
    </xf>
    <xf numFmtId="0" fontId="30" fillId="44" borderId="22" xfId="0" applyFont="1" applyFill="1" applyBorder="1" applyAlignment="1">
      <alignment horizontal="center" vertical="center" wrapText="1"/>
    </xf>
    <xf numFmtId="0" fontId="29" fillId="40" borderId="23" xfId="0" applyFont="1" applyFill="1" applyBorder="1" applyAlignment="1">
      <alignment horizontal="center" vertical="center" wrapText="1"/>
    </xf>
    <xf numFmtId="0" fontId="29" fillId="40" borderId="22" xfId="0" applyFont="1" applyFill="1" applyBorder="1" applyAlignment="1">
      <alignment horizontal="center" vertical="center" wrapText="1"/>
    </xf>
    <xf numFmtId="0" fontId="29" fillId="40" borderId="1" xfId="0" applyFont="1" applyFill="1" applyBorder="1" applyAlignment="1">
      <alignment horizontal="center" vertical="center" wrapText="1"/>
    </xf>
    <xf numFmtId="0" fontId="23" fillId="35" borderId="1" xfId="53" applyFont="1" applyFill="1" applyBorder="1" applyAlignment="1">
      <alignment horizontal="center" vertical="center" wrapText="1"/>
    </xf>
    <xf numFmtId="0" fontId="23" fillId="39" borderId="1" xfId="53" applyFont="1" applyFill="1" applyBorder="1" applyAlignment="1">
      <alignment horizontal="center" vertical="center" wrapText="1"/>
    </xf>
    <xf numFmtId="165" fontId="22" fillId="0" borderId="1" xfId="53" applyNumberFormat="1" applyFont="1" applyFill="1" applyBorder="1" applyAlignment="1">
      <alignment horizontal="left" vertical="center" wrapText="1"/>
    </xf>
    <xf numFmtId="0" fontId="22" fillId="0" borderId="1" xfId="53" applyFont="1" applyFill="1" applyBorder="1" applyAlignment="1">
      <alignment horizontal="left" vertical="center" wrapText="1"/>
    </xf>
    <xf numFmtId="14" fontId="22" fillId="0" borderId="1" xfId="53" applyNumberFormat="1" applyFont="1" applyFill="1" applyBorder="1" applyAlignment="1">
      <alignment horizontal="left" vertical="center" wrapText="1"/>
    </xf>
    <xf numFmtId="0" fontId="25" fillId="45" borderId="1" xfId="0" applyFont="1" applyFill="1" applyBorder="1" applyAlignment="1">
      <alignment horizontal="center" vertical="center" wrapText="1"/>
    </xf>
    <xf numFmtId="165" fontId="23" fillId="45" borderId="3" xfId="53" applyNumberFormat="1" applyFont="1" applyFill="1" applyBorder="1" applyAlignment="1">
      <alignment horizontal="center" vertical="center" wrapText="1"/>
    </xf>
    <xf numFmtId="165" fontId="23" fillId="45" borderId="18" xfId="53" applyNumberFormat="1" applyFont="1" applyFill="1" applyBorder="1" applyAlignment="1">
      <alignment horizontal="center" vertical="center" wrapText="1"/>
    </xf>
    <xf numFmtId="0" fontId="23" fillId="0" borderId="3" xfId="53" applyFont="1" applyFill="1" applyBorder="1" applyAlignment="1">
      <alignment horizontal="center" vertical="center" wrapText="1"/>
    </xf>
    <xf numFmtId="0" fontId="23" fillId="0" borderId="18" xfId="53" applyFont="1" applyFill="1" applyBorder="1" applyAlignment="1">
      <alignment horizontal="center" vertical="center" wrapText="1"/>
    </xf>
    <xf numFmtId="0" fontId="23" fillId="45" borderId="3" xfId="53" applyFont="1" applyFill="1" applyBorder="1" applyAlignment="1">
      <alignment horizontal="center" vertical="center" wrapText="1"/>
    </xf>
    <xf numFmtId="0" fontId="23" fillId="45" borderId="18" xfId="53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65" fontId="23" fillId="0" borderId="3" xfId="53" applyNumberFormat="1" applyFont="1" applyFill="1" applyBorder="1" applyAlignment="1">
      <alignment horizontal="center" vertical="center" wrapText="1"/>
    </xf>
    <xf numFmtId="165" fontId="23" fillId="0" borderId="18" xfId="53" applyNumberFormat="1" applyFont="1" applyFill="1" applyBorder="1" applyAlignment="1">
      <alignment horizontal="center" vertical="center" wrapText="1"/>
    </xf>
    <xf numFmtId="0" fontId="22" fillId="43" borderId="3" xfId="53" applyFont="1" applyFill="1" applyBorder="1" applyAlignment="1">
      <alignment horizontal="center" vertical="center" wrapText="1"/>
    </xf>
    <xf numFmtId="0" fontId="22" fillId="43" borderId="18" xfId="53" applyFont="1" applyFill="1" applyBorder="1" applyAlignment="1">
      <alignment horizontal="center" vertical="center" wrapText="1"/>
    </xf>
    <xf numFmtId="14" fontId="23" fillId="0" borderId="3" xfId="53" applyNumberFormat="1" applyFont="1" applyFill="1" applyBorder="1" applyAlignment="1">
      <alignment horizontal="center" vertical="center" wrapText="1"/>
    </xf>
    <xf numFmtId="14" fontId="23" fillId="0" borderId="18" xfId="53" applyNumberFormat="1" applyFont="1" applyFill="1" applyBorder="1" applyAlignment="1">
      <alignment horizontal="center" vertical="center" wrapText="1"/>
    </xf>
    <xf numFmtId="0" fontId="22" fillId="43" borderId="1" xfId="53" applyFont="1" applyFill="1" applyBorder="1" applyAlignment="1">
      <alignment horizontal="center" vertical="center" wrapText="1"/>
    </xf>
    <xf numFmtId="0" fontId="22" fillId="33" borderId="1" xfId="53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center" wrapText="1"/>
    </xf>
    <xf numFmtId="0" fontId="22" fillId="0" borderId="18" xfId="53" applyFont="1" applyFill="1" applyBorder="1" applyAlignment="1">
      <alignment horizontal="center" vertical="center" wrapText="1"/>
    </xf>
    <xf numFmtId="0" fontId="22" fillId="35" borderId="3" xfId="53" applyFont="1" applyFill="1" applyBorder="1" applyAlignment="1">
      <alignment horizontal="center" vertical="center" wrapText="1"/>
    </xf>
    <xf numFmtId="0" fontId="22" fillId="35" borderId="19" xfId="53" applyFont="1" applyFill="1" applyBorder="1" applyAlignment="1">
      <alignment horizontal="center" vertical="center" wrapText="1"/>
    </xf>
    <xf numFmtId="0" fontId="22" fillId="37" borderId="1" xfId="53" applyFont="1" applyFill="1" applyBorder="1" applyAlignment="1">
      <alignment horizontal="center" vertical="center" wrapText="1"/>
    </xf>
    <xf numFmtId="0" fontId="22" fillId="37" borderId="3" xfId="53" applyFont="1" applyFill="1" applyBorder="1" applyAlignment="1">
      <alignment horizontal="center" vertical="center" wrapText="1"/>
    </xf>
    <xf numFmtId="0" fontId="23" fillId="0" borderId="1" xfId="53" applyFont="1" applyBorder="1" applyAlignment="1">
      <alignment horizontal="left" vertical="center" wrapText="1"/>
    </xf>
    <xf numFmtId="0" fontId="23" fillId="0" borderId="3" xfId="53" applyFont="1" applyBorder="1" applyAlignment="1">
      <alignment horizontal="left" vertical="center" wrapText="1"/>
    </xf>
    <xf numFmtId="165" fontId="23" fillId="39" borderId="1" xfId="53" applyNumberFormat="1" applyFont="1" applyFill="1" applyBorder="1" applyAlignment="1">
      <alignment horizontal="center" vertical="center" wrapText="1"/>
    </xf>
    <xf numFmtId="0" fontId="22" fillId="36" borderId="1" xfId="53" applyFont="1" applyFill="1" applyBorder="1" applyAlignment="1">
      <alignment horizontal="center" vertical="top" wrapText="1"/>
    </xf>
    <xf numFmtId="0" fontId="22" fillId="36" borderId="3" xfId="53" applyFont="1" applyFill="1" applyBorder="1" applyAlignment="1">
      <alignment horizontal="center" vertical="top" wrapText="1"/>
    </xf>
    <xf numFmtId="0" fontId="22" fillId="38" borderId="3" xfId="53" applyFont="1" applyFill="1" applyBorder="1" applyAlignment="1">
      <alignment horizontal="center" vertical="center" wrapText="1"/>
    </xf>
    <xf numFmtId="0" fontId="22" fillId="38" borderId="19" xfId="53" applyFont="1" applyFill="1" applyBorder="1" applyAlignment="1">
      <alignment horizontal="center" vertical="center" wrapText="1"/>
    </xf>
    <xf numFmtId="0" fontId="23" fillId="0" borderId="19" xfId="53" applyFont="1" applyBorder="1" applyAlignment="1">
      <alignment horizontal="left" vertical="center" wrapText="1"/>
    </xf>
    <xf numFmtId="0" fontId="23" fillId="0" borderId="18" xfId="53" applyFont="1" applyBorder="1" applyAlignment="1">
      <alignment horizontal="left" vertical="center" wrapText="1"/>
    </xf>
    <xf numFmtId="0" fontId="22" fillId="36" borderId="1" xfId="53" applyFont="1" applyFill="1" applyBorder="1" applyAlignment="1">
      <alignment horizontal="center" vertical="center" wrapText="1"/>
    </xf>
    <xf numFmtId="0" fontId="22" fillId="36" borderId="3" xfId="53" applyFont="1" applyFill="1" applyBorder="1" applyAlignment="1">
      <alignment horizontal="center" vertical="center" wrapText="1"/>
    </xf>
    <xf numFmtId="0" fontId="22" fillId="46" borderId="1" xfId="53" applyFont="1" applyFill="1" applyBorder="1" applyAlignment="1">
      <alignment horizontal="center" vertical="center" wrapText="1"/>
    </xf>
    <xf numFmtId="0" fontId="22" fillId="46" borderId="3" xfId="53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horizontal="center" vertical="center" wrapText="1"/>
    </xf>
    <xf numFmtId="0" fontId="22" fillId="0" borderId="3" xfId="53" applyFont="1" applyBorder="1" applyAlignment="1">
      <alignment horizontal="center" vertical="center" wrapText="1"/>
    </xf>
    <xf numFmtId="0" fontId="22" fillId="39" borderId="1" xfId="53" applyFont="1" applyFill="1" applyBorder="1" applyAlignment="1">
      <alignment horizontal="center" vertical="center" wrapText="1"/>
    </xf>
    <xf numFmtId="0" fontId="23" fillId="38" borderId="3" xfId="53" applyFont="1" applyFill="1" applyBorder="1" applyAlignment="1">
      <alignment horizontal="left" vertical="center" wrapText="1"/>
    </xf>
    <xf numFmtId="0" fontId="23" fillId="38" borderId="19" xfId="53" applyFont="1" applyFill="1" applyBorder="1" applyAlignment="1">
      <alignment horizontal="left" vertical="center" wrapText="1"/>
    </xf>
    <xf numFmtId="0" fontId="22" fillId="37" borderId="17" xfId="53" applyFont="1" applyFill="1" applyBorder="1" applyAlignment="1">
      <alignment horizontal="center" vertical="center" wrapText="1"/>
    </xf>
    <xf numFmtId="0" fontId="22" fillId="37" borderId="19" xfId="53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horizontal="left" vertical="center" wrapText="1"/>
    </xf>
    <xf numFmtId="0" fontId="22" fillId="0" borderId="3" xfId="53" applyFont="1" applyBorder="1" applyAlignment="1">
      <alignment horizontal="left" vertical="center" wrapText="1"/>
    </xf>
    <xf numFmtId="0" fontId="23" fillId="48" borderId="1" xfId="53" applyFont="1" applyFill="1" applyBorder="1" applyAlignment="1">
      <alignment horizontal="left" vertical="center" wrapText="1"/>
    </xf>
    <xf numFmtId="0" fontId="23" fillId="48" borderId="3" xfId="53" applyFont="1" applyFill="1" applyBorder="1" applyAlignment="1">
      <alignment horizontal="left" vertical="center" wrapText="1"/>
    </xf>
    <xf numFmtId="0" fontId="23" fillId="38" borderId="1" xfId="53" applyFont="1" applyFill="1" applyBorder="1" applyAlignment="1">
      <alignment horizontal="left" vertical="center" wrapText="1"/>
    </xf>
    <xf numFmtId="0" fontId="23" fillId="48" borderId="19" xfId="53" applyFont="1" applyFill="1" applyBorder="1" applyAlignment="1">
      <alignment horizontal="left" vertical="center" wrapText="1"/>
    </xf>
    <xf numFmtId="0" fontId="22" fillId="33" borderId="1" xfId="53" applyFont="1" applyFill="1" applyBorder="1" applyAlignment="1">
      <alignment horizontal="left" vertical="center" wrapText="1"/>
    </xf>
    <xf numFmtId="0" fontId="22" fillId="33" borderId="3" xfId="53" applyFont="1" applyFill="1" applyBorder="1" applyAlignment="1">
      <alignment horizontal="left" vertical="center" wrapText="1"/>
    </xf>
    <xf numFmtId="0" fontId="22" fillId="42" borderId="1" xfId="53" applyFont="1" applyFill="1" applyBorder="1" applyAlignment="1">
      <alignment horizontal="center" vertical="center" wrapText="1"/>
    </xf>
    <xf numFmtId="0" fontId="22" fillId="42" borderId="3" xfId="53" applyFont="1" applyFill="1" applyBorder="1" applyAlignment="1">
      <alignment horizontal="center" vertical="center" wrapText="1"/>
    </xf>
    <xf numFmtId="0" fontId="22" fillId="35" borderId="17" xfId="53" applyFont="1" applyFill="1" applyBorder="1" applyAlignment="1">
      <alignment horizontal="center" vertical="center" wrapText="1"/>
    </xf>
    <xf numFmtId="0" fontId="22" fillId="36" borderId="17" xfId="53" applyFont="1" applyFill="1" applyBorder="1" applyAlignment="1">
      <alignment horizontal="center" vertical="top" wrapText="1"/>
    </xf>
    <xf numFmtId="0" fontId="22" fillId="36" borderId="19" xfId="53" applyFont="1" applyFill="1" applyBorder="1" applyAlignment="1">
      <alignment horizontal="center" vertical="top" wrapText="1"/>
    </xf>
    <xf numFmtId="0" fontId="22" fillId="0" borderId="19" xfId="53" applyFont="1" applyBorder="1" applyAlignment="1">
      <alignment horizontal="left" vertical="center" wrapText="1"/>
    </xf>
    <xf numFmtId="0" fontId="22" fillId="37" borderId="15" xfId="53" applyFont="1" applyFill="1" applyBorder="1" applyAlignment="1">
      <alignment horizontal="center" vertical="center" wrapText="1"/>
    </xf>
    <xf numFmtId="0" fontId="22" fillId="37" borderId="16" xfId="53" applyFont="1" applyFill="1" applyBorder="1" applyAlignment="1">
      <alignment horizontal="center" vertical="center" wrapText="1"/>
    </xf>
    <xf numFmtId="0" fontId="24" fillId="38" borderId="3" xfId="53" applyFont="1" applyFill="1" applyBorder="1" applyAlignment="1">
      <alignment horizontal="center" vertical="center" wrapText="1"/>
    </xf>
    <xf numFmtId="0" fontId="24" fillId="38" borderId="19" xfId="53" applyFont="1" applyFill="1" applyBorder="1" applyAlignment="1">
      <alignment horizontal="center" vertical="center" wrapText="1"/>
    </xf>
    <xf numFmtId="0" fontId="25" fillId="48" borderId="1" xfId="53" applyFont="1" applyFill="1" applyBorder="1" applyAlignment="1">
      <alignment horizontal="left" vertical="center" wrapText="1"/>
    </xf>
    <xf numFmtId="0" fontId="25" fillId="48" borderId="3" xfId="53" applyFont="1" applyFill="1" applyBorder="1" applyAlignment="1">
      <alignment horizontal="left" vertical="center" wrapText="1"/>
    </xf>
    <xf numFmtId="0" fontId="22" fillId="47" borderId="1" xfId="53" applyFont="1" applyFill="1" applyBorder="1" applyAlignment="1">
      <alignment horizontal="center" vertical="center" wrapText="1"/>
    </xf>
    <xf numFmtId="0" fontId="22" fillId="47" borderId="3" xfId="53" applyFont="1" applyFill="1" applyBorder="1" applyAlignment="1">
      <alignment horizontal="center" vertical="center" wrapText="1"/>
    </xf>
    <xf numFmtId="0" fontId="22" fillId="35" borderId="1" xfId="53" applyFont="1" applyFill="1" applyBorder="1" applyAlignment="1">
      <alignment horizontal="center" vertical="center" wrapText="1"/>
    </xf>
    <xf numFmtId="0" fontId="22" fillId="0" borderId="17" xfId="53" applyFont="1" applyBorder="1" applyAlignment="1">
      <alignment horizontal="center" vertical="center" wrapText="1"/>
    </xf>
    <xf numFmtId="0" fontId="22" fillId="0" borderId="19" xfId="53" applyFont="1" applyBorder="1" applyAlignment="1">
      <alignment horizontal="center" vertical="center" wrapText="1"/>
    </xf>
    <xf numFmtId="0" fontId="23" fillId="48" borderId="18" xfId="53" applyFont="1" applyFill="1" applyBorder="1" applyAlignment="1">
      <alignment horizontal="left" vertical="center" wrapText="1"/>
    </xf>
    <xf numFmtId="14" fontId="23" fillId="39" borderId="1" xfId="53" applyNumberFormat="1" applyFont="1" applyFill="1" applyBorder="1" applyAlignment="1">
      <alignment horizontal="center" vertical="center" wrapText="1"/>
    </xf>
    <xf numFmtId="0" fontId="23" fillId="39" borderId="3" xfId="53" applyFont="1" applyFill="1" applyBorder="1" applyAlignment="1">
      <alignment horizontal="center" vertical="center" wrapText="1"/>
    </xf>
    <xf numFmtId="0" fontId="23" fillId="39" borderId="18" xfId="53" applyFont="1" applyFill="1" applyBorder="1" applyAlignment="1">
      <alignment horizontal="center" vertical="center" wrapText="1"/>
    </xf>
    <xf numFmtId="0" fontId="23" fillId="33" borderId="1" xfId="53" applyFont="1" applyFill="1" applyBorder="1" applyAlignment="1">
      <alignment horizontal="left" vertical="center" wrapText="1"/>
    </xf>
    <xf numFmtId="0" fontId="23" fillId="33" borderId="3" xfId="53" applyFont="1" applyFill="1" applyBorder="1" applyAlignment="1">
      <alignment horizontal="left" vertical="center" wrapText="1"/>
    </xf>
    <xf numFmtId="0" fontId="22" fillId="45" borderId="3" xfId="53" applyFont="1" applyFill="1" applyBorder="1" applyAlignment="1">
      <alignment horizontal="center" vertical="center" wrapText="1"/>
    </xf>
    <xf numFmtId="0" fontId="22" fillId="45" borderId="18" xfId="53" applyFont="1" applyFill="1" applyBorder="1" applyAlignment="1">
      <alignment horizontal="center" vertical="center" wrapText="1"/>
    </xf>
    <xf numFmtId="14" fontId="23" fillId="45" borderId="3" xfId="53" applyNumberFormat="1" applyFont="1" applyFill="1" applyBorder="1" applyAlignment="1">
      <alignment horizontal="center" vertical="center" wrapText="1"/>
    </xf>
    <xf numFmtId="14" fontId="23" fillId="45" borderId="18" xfId="53" applyNumberFormat="1" applyFont="1" applyFill="1" applyBorder="1" applyAlignment="1">
      <alignment horizontal="center" vertical="center" wrapText="1"/>
    </xf>
    <xf numFmtId="0" fontId="22" fillId="45" borderId="1" xfId="53" applyFont="1" applyFill="1" applyBorder="1" applyAlignment="1">
      <alignment horizontal="center" vertical="center" wrapText="1"/>
    </xf>
    <xf numFmtId="44" fontId="22" fillId="43" borderId="3" xfId="53" applyNumberFormat="1" applyFont="1" applyFill="1" applyBorder="1" applyAlignment="1">
      <alignment horizontal="center" vertical="center" wrapText="1"/>
    </xf>
    <xf numFmtId="44" fontId="22" fillId="45" borderId="3" xfId="53" applyNumberFormat="1" applyFont="1" applyFill="1" applyBorder="1" applyAlignment="1">
      <alignment horizontal="center" vertical="center" wrapText="1"/>
    </xf>
    <xf numFmtId="165" fontId="23" fillId="33" borderId="3" xfId="53" applyNumberFormat="1" applyFont="1" applyFill="1" applyBorder="1" applyAlignment="1">
      <alignment horizontal="center" vertical="center" wrapText="1"/>
    </xf>
    <xf numFmtId="165" fontId="23" fillId="33" borderId="18" xfId="5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52" applyFont="1" applyBorder="1" applyAlignment="1">
      <alignment horizontal="center" vertical="center"/>
    </xf>
    <xf numFmtId="44" fontId="0" fillId="48" borderId="1" xfId="52" applyFont="1" applyFill="1" applyBorder="1" applyAlignment="1">
      <alignment horizontal="center" vertical="center"/>
    </xf>
    <xf numFmtId="0" fontId="17" fillId="34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34" borderId="24" xfId="0" applyFont="1" applyFill="1" applyBorder="1" applyAlignment="1">
      <alignment horizontal="center" vertical="center" wrapText="1"/>
    </xf>
    <xf numFmtId="0" fontId="17" fillId="34" borderId="25" xfId="0" applyFont="1" applyFill="1" applyBorder="1" applyAlignment="1">
      <alignment horizontal="center" vertical="center" wrapText="1"/>
    </xf>
    <xf numFmtId="0" fontId="20" fillId="3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7" fillId="34" borderId="1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/>
    </xf>
    <xf numFmtId="0" fontId="20" fillId="0" borderId="14" xfId="0" applyNumberFormat="1" applyFont="1" applyBorder="1" applyAlignment="1">
      <alignment horizontal="center" vertical="center" wrapText="1"/>
    </xf>
    <xf numFmtId="0" fontId="20" fillId="0" borderId="21" xfId="0" applyNumberFormat="1" applyFont="1" applyBorder="1" applyAlignment="1">
      <alignment horizontal="center" vertical="center" wrapText="1"/>
    </xf>
  </cellXfs>
  <cellStyles count="57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Moeda 2" xfId="54" xr:uid="{00000000-0005-0000-0000-00001F000000}"/>
    <cellStyle name="Neutro" xfId="12" builtinId="28" customBuiltin="1"/>
    <cellStyle name="Normal" xfId="0" builtinId="0"/>
    <cellStyle name="Normal 2" xfId="47" xr:uid="{00000000-0005-0000-0000-000022000000}"/>
    <cellStyle name="Normal 3" xfId="53" xr:uid="{00000000-0005-0000-0000-000023000000}"/>
    <cellStyle name="Nota" xfId="19" builtinId="10" customBuiltin="1"/>
    <cellStyle name="Porcentagem" xfId="1" builtinId="5"/>
    <cellStyle name="Porcentagem 2" xfId="55" xr:uid="{00000000-0005-0000-0000-000026000000}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6" builtinId="3"/>
    <cellStyle name="Vírgula 2" xfId="2" xr:uid="{00000000-0005-0000-0000-000031000000}"/>
    <cellStyle name="Vírgula 3" xfId="4" xr:uid="{00000000-0005-0000-0000-000032000000}"/>
    <cellStyle name="Vírgula 3 2" xfId="50" xr:uid="{00000000-0005-0000-0000-000033000000}"/>
    <cellStyle name="Vírgula 4" xfId="3" xr:uid="{00000000-0005-0000-0000-000034000000}"/>
    <cellStyle name="Vírgula 4 2" xfId="49" xr:uid="{00000000-0005-0000-0000-000035000000}"/>
    <cellStyle name="Vírgula 5" xfId="46" xr:uid="{00000000-0005-0000-0000-000036000000}"/>
    <cellStyle name="Vírgula 5 2" xfId="51" xr:uid="{00000000-0005-0000-0000-000037000000}"/>
    <cellStyle name="Vírgula 6" xfId="48" xr:uid="{00000000-0005-0000-0000-000038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5">
    <pageSetUpPr fitToPage="1"/>
  </sheetPr>
  <dimension ref="A1:S25"/>
  <sheetViews>
    <sheetView showGridLines="0" zoomScale="85" zoomScaleNormal="85" zoomScaleSheetLayoutView="100" workbookViewId="0">
      <selection activeCell="E18" sqref="E18:G21"/>
    </sheetView>
  </sheetViews>
  <sheetFormatPr defaultColWidth="9.140625" defaultRowHeight="11.25"/>
  <cols>
    <col min="1" max="1" width="5.85546875" style="66" bestFit="1" customWidth="1"/>
    <col min="2" max="2" width="4.5703125" style="66" bestFit="1" customWidth="1"/>
    <col min="3" max="3" width="19.140625" style="66" bestFit="1" customWidth="1"/>
    <col min="4" max="4" width="7.85546875" style="66" bestFit="1" customWidth="1"/>
    <col min="5" max="5" width="22.140625" style="66" customWidth="1"/>
    <col min="6" max="6" width="7.85546875" style="66" bestFit="1" customWidth="1"/>
    <col min="7" max="7" width="55.140625" style="66" customWidth="1"/>
    <col min="8" max="8" width="15.7109375" style="99" bestFit="1" customWidth="1"/>
    <col min="9" max="9" width="13.85546875" style="66" customWidth="1"/>
    <col min="10" max="10" width="12.42578125" style="99" bestFit="1" customWidth="1"/>
    <col min="11" max="11" width="12.7109375" style="66" bestFit="1" customWidth="1"/>
    <col min="12" max="12" width="13.140625" style="66" customWidth="1"/>
    <col min="13" max="13" width="13.5703125" style="99" bestFit="1" customWidth="1"/>
    <col min="14" max="14" width="10.140625" style="67" bestFit="1" customWidth="1"/>
    <col min="15" max="15" width="18.42578125" style="99" bestFit="1" customWidth="1"/>
    <col min="16" max="16" width="44.85546875" style="135" bestFit="1" customWidth="1"/>
    <col min="17" max="17" width="11" style="66" bestFit="1" customWidth="1"/>
    <col min="18" max="16384" width="9.140625" style="66"/>
  </cols>
  <sheetData>
    <row r="1" spans="1:19" ht="36">
      <c r="A1" s="195" t="s">
        <v>0</v>
      </c>
      <c r="B1" s="193" t="s">
        <v>1</v>
      </c>
      <c r="C1" s="193" t="s">
        <v>2</v>
      </c>
      <c r="D1" s="193" t="s">
        <v>3</v>
      </c>
      <c r="E1" s="193" t="s">
        <v>4</v>
      </c>
      <c r="F1" s="193" t="s">
        <v>5</v>
      </c>
      <c r="G1" s="193" t="s">
        <v>6</v>
      </c>
      <c r="H1" s="97" t="s">
        <v>7</v>
      </c>
      <c r="I1" s="68" t="s">
        <v>8</v>
      </c>
      <c r="J1" s="97" t="s">
        <v>9</v>
      </c>
      <c r="K1" s="68" t="s">
        <v>10</v>
      </c>
      <c r="L1" s="68" t="s">
        <v>11</v>
      </c>
      <c r="M1" s="97" t="s">
        <v>12</v>
      </c>
      <c r="N1" s="69" t="s">
        <v>13</v>
      </c>
      <c r="O1" s="97" t="s">
        <v>14</v>
      </c>
    </row>
    <row r="2" spans="1:19" ht="12">
      <c r="A2" s="195"/>
      <c r="B2" s="194"/>
      <c r="C2" s="194"/>
      <c r="D2" s="194"/>
      <c r="E2" s="194"/>
      <c r="F2" s="194"/>
      <c r="G2" s="194"/>
      <c r="H2" s="97" t="s">
        <v>15</v>
      </c>
      <c r="I2" s="68" t="s">
        <v>16</v>
      </c>
      <c r="J2" s="97" t="s">
        <v>17</v>
      </c>
      <c r="K2" s="68" t="s">
        <v>18</v>
      </c>
      <c r="L2" s="68" t="s">
        <v>19</v>
      </c>
      <c r="M2" s="97" t="s">
        <v>20</v>
      </c>
      <c r="N2" s="69" t="s">
        <v>21</v>
      </c>
      <c r="O2" s="97" t="s">
        <v>22</v>
      </c>
      <c r="Q2" s="121"/>
    </row>
    <row r="3" spans="1:19" ht="24" customHeight="1">
      <c r="A3" s="190">
        <v>1</v>
      </c>
      <c r="B3" s="130">
        <v>1</v>
      </c>
      <c r="C3" s="130" t="s">
        <v>159</v>
      </c>
      <c r="D3" s="130" t="s">
        <v>24</v>
      </c>
      <c r="E3" s="130" t="str">
        <f>'Salários e Benefícios'!B4</f>
        <v>Supervisor</v>
      </c>
      <c r="F3" s="130" t="s">
        <v>160</v>
      </c>
      <c r="G3" s="130" t="s">
        <v>161</v>
      </c>
      <c r="H3" s="137">
        <f>'Custos Empregados'!J103</f>
        <v>203.74</v>
      </c>
      <c r="I3" s="130">
        <v>1</v>
      </c>
      <c r="J3" s="137">
        <f>I3*H3</f>
        <v>203.74</v>
      </c>
      <c r="K3" s="130">
        <v>1</v>
      </c>
      <c r="L3" s="130">
        <f>I3*K3</f>
        <v>1</v>
      </c>
      <c r="M3" s="137">
        <f>J3*K3</f>
        <v>203.74</v>
      </c>
      <c r="N3" s="130">
        <v>12</v>
      </c>
      <c r="O3" s="137">
        <f>M3*N3</f>
        <v>2444.88</v>
      </c>
      <c r="P3" s="132"/>
      <c r="Q3" s="122"/>
      <c r="R3" s="106"/>
    </row>
    <row r="4" spans="1:19" ht="24">
      <c r="A4" s="191"/>
      <c r="B4" s="130">
        <v>2</v>
      </c>
      <c r="C4" s="130" t="s">
        <v>159</v>
      </c>
      <c r="D4" s="130" t="s">
        <v>24</v>
      </c>
      <c r="E4" s="130" t="str">
        <f>'Salários e Benefícios'!B6</f>
        <v>Assistente Administrativo - Sênior</v>
      </c>
      <c r="F4" s="130" t="s">
        <v>160</v>
      </c>
      <c r="G4" s="130" t="s">
        <v>161</v>
      </c>
      <c r="H4" s="137">
        <f>'Custos Empregados'!L103</f>
        <v>203.74</v>
      </c>
      <c r="I4" s="130">
        <v>1</v>
      </c>
      <c r="J4" s="137">
        <f t="shared" ref="J4" si="0">I4*H4</f>
        <v>203.74</v>
      </c>
      <c r="K4" s="130">
        <v>63</v>
      </c>
      <c r="L4" s="130">
        <f t="shared" ref="L4" si="1">I4*K4</f>
        <v>63</v>
      </c>
      <c r="M4" s="137">
        <f t="shared" ref="M4" si="2">J4*K4</f>
        <v>12835.62</v>
      </c>
      <c r="N4" s="130">
        <v>12</v>
      </c>
      <c r="O4" s="137">
        <f t="shared" ref="O4" si="3">M4*N4</f>
        <v>154027.44</v>
      </c>
      <c r="P4" s="132"/>
      <c r="Q4" s="105"/>
      <c r="R4" s="106"/>
    </row>
    <row r="5" spans="1:19" ht="24">
      <c r="A5" s="191"/>
      <c r="B5" s="130">
        <v>3</v>
      </c>
      <c r="C5" s="130" t="s">
        <v>23</v>
      </c>
      <c r="D5" s="130" t="s">
        <v>24</v>
      </c>
      <c r="E5" s="130" t="str">
        <f>'Salários e Benefícios'!$B$6</f>
        <v>Assistente Administrativo - Sênior</v>
      </c>
      <c r="F5" s="130" t="s">
        <v>160</v>
      </c>
      <c r="G5" s="130" t="s">
        <v>161</v>
      </c>
      <c r="H5" s="137">
        <f>'Custos Empregados'!N103</f>
        <v>203.74</v>
      </c>
      <c r="I5" s="130">
        <v>1</v>
      </c>
      <c r="J5" s="137">
        <f t="shared" ref="J5:J6" si="4">I5*H5</f>
        <v>203.74</v>
      </c>
      <c r="K5" s="130">
        <v>4</v>
      </c>
      <c r="L5" s="130">
        <f t="shared" ref="L5:L6" si="5">I5*K5</f>
        <v>4</v>
      </c>
      <c r="M5" s="137">
        <f t="shared" ref="M5:M6" si="6">J5*K5</f>
        <v>814.96</v>
      </c>
      <c r="N5" s="130">
        <v>12</v>
      </c>
      <c r="O5" s="137">
        <f t="shared" ref="O5:O6" si="7">M5*N5</f>
        <v>9779.52</v>
      </c>
      <c r="P5" s="132"/>
      <c r="Q5" s="105"/>
      <c r="R5" s="106"/>
    </row>
    <row r="6" spans="1:19" ht="28.5" customHeight="1">
      <c r="A6" s="191"/>
      <c r="B6" s="130">
        <v>4</v>
      </c>
      <c r="C6" s="130" t="s">
        <v>163</v>
      </c>
      <c r="D6" s="130" t="s">
        <v>24</v>
      </c>
      <c r="E6" s="130" t="str">
        <f>'Salários e Benefícios'!$B$6</f>
        <v>Assistente Administrativo - Sênior</v>
      </c>
      <c r="F6" s="130" t="s">
        <v>160</v>
      </c>
      <c r="G6" s="130" t="s">
        <v>161</v>
      </c>
      <c r="H6" s="137">
        <f>'Custos Empregados'!AF103</f>
        <v>203.74</v>
      </c>
      <c r="I6" s="130">
        <v>1</v>
      </c>
      <c r="J6" s="137">
        <f t="shared" si="4"/>
        <v>203.74</v>
      </c>
      <c r="K6" s="130">
        <v>1</v>
      </c>
      <c r="L6" s="130">
        <f t="shared" si="5"/>
        <v>1</v>
      </c>
      <c r="M6" s="137">
        <f t="shared" si="6"/>
        <v>203.74</v>
      </c>
      <c r="N6" s="130">
        <v>12</v>
      </c>
      <c r="O6" s="137">
        <f t="shared" si="7"/>
        <v>2444.88</v>
      </c>
      <c r="P6" s="132"/>
      <c r="Q6" s="105"/>
      <c r="R6" s="106"/>
    </row>
    <row r="7" spans="1:19" ht="28.5" customHeight="1">
      <c r="A7" s="191"/>
      <c r="B7" s="130">
        <v>5</v>
      </c>
      <c r="C7" s="130" t="s">
        <v>164</v>
      </c>
      <c r="D7" s="130" t="s">
        <v>24</v>
      </c>
      <c r="E7" s="130" t="str">
        <f>'Salários e Benefícios'!B6</f>
        <v>Assistente Administrativo - Sênior</v>
      </c>
      <c r="F7" s="130" t="s">
        <v>160</v>
      </c>
      <c r="G7" s="130" t="s">
        <v>161</v>
      </c>
      <c r="H7" s="137">
        <f>'Custos Empregados'!P103</f>
        <v>203.74</v>
      </c>
      <c r="I7" s="130">
        <v>1</v>
      </c>
      <c r="J7" s="137">
        <f t="shared" ref="J7" si="8">I7*H7</f>
        <v>203.74</v>
      </c>
      <c r="K7" s="130">
        <v>40</v>
      </c>
      <c r="L7" s="130">
        <f t="shared" ref="L7" si="9">I7*K7</f>
        <v>40</v>
      </c>
      <c r="M7" s="137">
        <f t="shared" ref="M7" si="10">J7*K7</f>
        <v>8149.6</v>
      </c>
      <c r="N7" s="130">
        <v>12</v>
      </c>
      <c r="O7" s="137">
        <f t="shared" ref="O7" si="11">M7*N7</f>
        <v>97795.199999999997</v>
      </c>
      <c r="P7" s="132"/>
      <c r="Q7" s="105"/>
      <c r="R7" s="106"/>
    </row>
    <row r="8" spans="1:19" ht="28.5" customHeight="1">
      <c r="A8" s="191"/>
      <c r="B8" s="130">
        <v>6</v>
      </c>
      <c r="C8" s="130" t="s">
        <v>155</v>
      </c>
      <c r="D8" s="130" t="s">
        <v>24</v>
      </c>
      <c r="E8" s="130" t="str">
        <f>'Salários e Benefícios'!B6</f>
        <v>Assistente Administrativo - Sênior</v>
      </c>
      <c r="F8" s="130" t="s">
        <v>160</v>
      </c>
      <c r="G8" s="130" t="s">
        <v>161</v>
      </c>
      <c r="H8" s="137">
        <f>'Custos Empregados'!R103</f>
        <v>241.46</v>
      </c>
      <c r="I8" s="130">
        <v>1</v>
      </c>
      <c r="J8" s="137">
        <f t="shared" ref="J8" si="12">I8*H8</f>
        <v>241.46</v>
      </c>
      <c r="K8" s="130">
        <v>6</v>
      </c>
      <c r="L8" s="130">
        <f t="shared" ref="L8" si="13">I8*K8</f>
        <v>6</v>
      </c>
      <c r="M8" s="137">
        <f t="shared" ref="M8" si="14">J8*K8</f>
        <v>1448.76</v>
      </c>
      <c r="N8" s="130">
        <v>12</v>
      </c>
      <c r="O8" s="137">
        <f t="shared" ref="O8" si="15">M8*N8</f>
        <v>17385.12</v>
      </c>
      <c r="P8" s="132"/>
      <c r="Q8" s="105"/>
      <c r="R8" s="106"/>
    </row>
    <row r="9" spans="1:19" ht="28.5" customHeight="1">
      <c r="A9" s="191"/>
      <c r="B9" s="130">
        <v>7</v>
      </c>
      <c r="C9" s="130" t="s">
        <v>187</v>
      </c>
      <c r="D9" s="130" t="s">
        <v>24</v>
      </c>
      <c r="E9" s="130" t="str">
        <f>'Salários e Benefícios'!B6</f>
        <v>Assistente Administrativo - Sênior</v>
      </c>
      <c r="F9" s="130" t="s">
        <v>160</v>
      </c>
      <c r="G9" s="130" t="s">
        <v>161</v>
      </c>
      <c r="H9" s="137">
        <f>'Custos Empregados'!T103</f>
        <v>50.31</v>
      </c>
      <c r="I9" s="130">
        <v>1</v>
      </c>
      <c r="J9" s="137">
        <f t="shared" ref="J9" si="16">I9*H9</f>
        <v>50.31</v>
      </c>
      <c r="K9" s="130">
        <v>3</v>
      </c>
      <c r="L9" s="130">
        <f t="shared" ref="L9" si="17">I9*K9</f>
        <v>3</v>
      </c>
      <c r="M9" s="137">
        <f t="shared" ref="M9" si="18">J9*K9</f>
        <v>150.93</v>
      </c>
      <c r="N9" s="130">
        <v>12</v>
      </c>
      <c r="O9" s="137">
        <f t="shared" ref="O9" si="19">M9*N9</f>
        <v>1811.16</v>
      </c>
      <c r="P9" s="132"/>
      <c r="Q9" s="105"/>
      <c r="R9" s="106"/>
    </row>
    <row r="10" spans="1:19" ht="28.5" customHeight="1">
      <c r="A10" s="191"/>
      <c r="B10" s="130">
        <v>8</v>
      </c>
      <c r="C10" s="130" t="s">
        <v>154</v>
      </c>
      <c r="D10" s="130" t="s">
        <v>24</v>
      </c>
      <c r="E10" s="130" t="str">
        <f>'Salários e Benefícios'!B6</f>
        <v>Assistente Administrativo - Sênior</v>
      </c>
      <c r="F10" s="130" t="s">
        <v>160</v>
      </c>
      <c r="G10" s="130" t="s">
        <v>161</v>
      </c>
      <c r="H10" s="137">
        <f>'Custos Empregados'!V103</f>
        <v>203.74</v>
      </c>
      <c r="I10" s="130">
        <v>1</v>
      </c>
      <c r="J10" s="137">
        <f t="shared" ref="J10" si="20">I10*H10</f>
        <v>203.74</v>
      </c>
      <c r="K10" s="130">
        <v>5</v>
      </c>
      <c r="L10" s="130">
        <f t="shared" ref="L10" si="21">I10*K10</f>
        <v>5</v>
      </c>
      <c r="M10" s="137">
        <f t="shared" ref="M10" si="22">J10*K10</f>
        <v>1018.7</v>
      </c>
      <c r="N10" s="130">
        <v>12</v>
      </c>
      <c r="O10" s="137">
        <f t="shared" ref="O10" si="23">M10*N10</f>
        <v>12224.4</v>
      </c>
      <c r="P10" s="132"/>
      <c r="Q10" s="105"/>
      <c r="R10" s="106"/>
    </row>
    <row r="11" spans="1:19" ht="28.5" customHeight="1">
      <c r="A11" s="191"/>
      <c r="B11" s="130">
        <v>9</v>
      </c>
      <c r="C11" s="130" t="s">
        <v>152</v>
      </c>
      <c r="D11" s="130" t="s">
        <v>24</v>
      </c>
      <c r="E11" s="130" t="str">
        <f>'Salários e Benefícios'!B6</f>
        <v>Assistente Administrativo - Sênior</v>
      </c>
      <c r="F11" s="130" t="s">
        <v>160</v>
      </c>
      <c r="G11" s="130" t="s">
        <v>161</v>
      </c>
      <c r="H11" s="137">
        <f>'Custos Empregados'!X103</f>
        <v>211.27</v>
      </c>
      <c r="I11" s="130">
        <v>1</v>
      </c>
      <c r="J11" s="137">
        <f t="shared" ref="J11" si="24">I11*H11</f>
        <v>211.27</v>
      </c>
      <c r="K11" s="130">
        <v>3</v>
      </c>
      <c r="L11" s="130">
        <f t="shared" ref="L11" si="25">I11*K11</f>
        <v>3</v>
      </c>
      <c r="M11" s="137">
        <f t="shared" ref="M11" si="26">J11*K11</f>
        <v>633.80999999999995</v>
      </c>
      <c r="N11" s="130">
        <v>12</v>
      </c>
      <c r="O11" s="137">
        <f t="shared" ref="O11" si="27">M11*N11</f>
        <v>7605.72</v>
      </c>
      <c r="P11" s="132"/>
      <c r="Q11" s="105"/>
      <c r="R11" s="106"/>
    </row>
    <row r="12" spans="1:19" ht="28.5" customHeight="1">
      <c r="A12" s="191"/>
      <c r="B12" s="130">
        <v>10</v>
      </c>
      <c r="C12" s="130" t="s">
        <v>153</v>
      </c>
      <c r="D12" s="130" t="s">
        <v>24</v>
      </c>
      <c r="E12" s="130" t="str">
        <f>'Salários e Benefícios'!B6</f>
        <v>Assistente Administrativo - Sênior</v>
      </c>
      <c r="F12" s="130" t="s">
        <v>160</v>
      </c>
      <c r="G12" s="130" t="s">
        <v>161</v>
      </c>
      <c r="H12" s="137">
        <f>'Custos Empregados'!Z103</f>
        <v>176.06</v>
      </c>
      <c r="I12" s="130">
        <v>1</v>
      </c>
      <c r="J12" s="137">
        <f t="shared" ref="J12" si="28">I12*H12</f>
        <v>176.06</v>
      </c>
      <c r="K12" s="130">
        <v>4</v>
      </c>
      <c r="L12" s="130">
        <f t="shared" ref="L12" si="29">I12*K12</f>
        <v>4</v>
      </c>
      <c r="M12" s="137">
        <f t="shared" ref="M12" si="30">J12*K12</f>
        <v>704.24</v>
      </c>
      <c r="N12" s="130">
        <v>12</v>
      </c>
      <c r="O12" s="137">
        <f t="shared" ref="O12" si="31">M12*N12</f>
        <v>8450.8799999999992</v>
      </c>
      <c r="P12" s="132"/>
      <c r="Q12" s="105"/>
      <c r="R12" s="106"/>
    </row>
    <row r="13" spans="1:19" ht="28.5" customHeight="1">
      <c r="A13" s="191"/>
      <c r="B13" s="130">
        <v>11</v>
      </c>
      <c r="C13" s="130" t="s">
        <v>189</v>
      </c>
      <c r="D13" s="130" t="s">
        <v>24</v>
      </c>
      <c r="E13" s="130" t="str">
        <f>'Salários e Benefícios'!B6</f>
        <v>Assistente Administrativo - Sênior</v>
      </c>
      <c r="F13" s="130" t="s">
        <v>160</v>
      </c>
      <c r="G13" s="130" t="s">
        <v>161</v>
      </c>
      <c r="H13" s="137">
        <f>'Custos Empregados'!AB103</f>
        <v>234.28</v>
      </c>
      <c r="I13" s="130">
        <v>1</v>
      </c>
      <c r="J13" s="137">
        <f t="shared" ref="J13" si="32">I13*H13</f>
        <v>234.28</v>
      </c>
      <c r="K13" s="130">
        <v>1</v>
      </c>
      <c r="L13" s="130">
        <f t="shared" ref="L13" si="33">I13*K13</f>
        <v>1</v>
      </c>
      <c r="M13" s="137">
        <f t="shared" ref="M13" si="34">J13*K13</f>
        <v>234.28</v>
      </c>
      <c r="N13" s="130">
        <v>12</v>
      </c>
      <c r="O13" s="137">
        <f t="shared" ref="O13" si="35">M13*N13</f>
        <v>2811.36</v>
      </c>
      <c r="P13" s="132"/>
      <c r="Q13" s="105"/>
      <c r="R13" s="106"/>
    </row>
    <row r="14" spans="1:19" ht="28.5" customHeight="1">
      <c r="A14" s="192"/>
      <c r="B14" s="130">
        <v>12</v>
      </c>
      <c r="C14" s="130" t="s">
        <v>165</v>
      </c>
      <c r="D14" s="130" t="s">
        <v>24</v>
      </c>
      <c r="E14" s="130" t="str">
        <f>'Salários e Benefícios'!B6</f>
        <v>Assistente Administrativo - Sênior</v>
      </c>
      <c r="F14" s="130" t="s">
        <v>160</v>
      </c>
      <c r="G14" s="130" t="s">
        <v>161</v>
      </c>
      <c r="H14" s="137">
        <f>'Custos Empregados'!AD103</f>
        <v>276.67</v>
      </c>
      <c r="I14" s="130">
        <v>1</v>
      </c>
      <c r="J14" s="137">
        <f t="shared" ref="J14" si="36">I14*H14</f>
        <v>276.67</v>
      </c>
      <c r="K14" s="130">
        <v>3</v>
      </c>
      <c r="L14" s="130">
        <f t="shared" ref="L14" si="37">I14*K14</f>
        <v>3</v>
      </c>
      <c r="M14" s="137">
        <f t="shared" ref="M14" si="38">J14*K14</f>
        <v>830.01</v>
      </c>
      <c r="N14" s="130">
        <v>12</v>
      </c>
      <c r="O14" s="137">
        <f t="shared" ref="O14" si="39">M14*N14</f>
        <v>9960.1200000000008</v>
      </c>
      <c r="P14" s="132"/>
      <c r="Q14" s="105"/>
      <c r="R14" s="106"/>
    </row>
    <row r="15" spans="1:19" ht="22.5" customHeight="1">
      <c r="A15" s="70"/>
      <c r="B15" s="71"/>
      <c r="C15" s="71"/>
      <c r="D15" s="71"/>
      <c r="E15" s="71"/>
      <c r="F15" s="71"/>
      <c r="G15" s="71"/>
      <c r="H15" s="98"/>
      <c r="I15" s="46"/>
      <c r="J15" s="98"/>
      <c r="K15" s="120" t="s">
        <v>162</v>
      </c>
      <c r="L15" s="120">
        <f>SUM(L3:L14)</f>
        <v>134</v>
      </c>
      <c r="M15" s="118"/>
      <c r="N15" s="119" t="s">
        <v>162</v>
      </c>
      <c r="O15" s="138">
        <f>SUM(O3:O14)</f>
        <v>326740.68</v>
      </c>
      <c r="P15" s="136"/>
      <c r="Q15" s="109"/>
      <c r="R15" s="106"/>
    </row>
    <row r="16" spans="1:19">
      <c r="P16" s="132"/>
      <c r="Q16" s="110"/>
      <c r="R16" s="110"/>
      <c r="S16" s="110"/>
    </row>
    <row r="17" spans="6:19">
      <c r="Q17" s="110"/>
      <c r="R17" s="110"/>
      <c r="S17" s="110"/>
    </row>
    <row r="18" spans="6:19">
      <c r="P18" s="132"/>
      <c r="Q18" s="110"/>
      <c r="R18" s="110"/>
      <c r="S18" s="110"/>
    </row>
    <row r="19" spans="6:19">
      <c r="Q19" s="110"/>
      <c r="R19" s="110"/>
      <c r="S19" s="110"/>
    </row>
    <row r="20" spans="6:19">
      <c r="Q20" s="110"/>
      <c r="R20" s="110"/>
      <c r="S20" s="110"/>
    </row>
    <row r="21" spans="6:19">
      <c r="Q21" s="110"/>
      <c r="R21" s="110"/>
      <c r="S21" s="110"/>
    </row>
    <row r="23" spans="6:19">
      <c r="S23" s="111"/>
    </row>
    <row r="25" spans="6:19">
      <c r="F25" s="187"/>
    </row>
  </sheetData>
  <mergeCells count="8">
    <mergeCell ref="A3:A14"/>
    <mergeCell ref="F1:F2"/>
    <mergeCell ref="G1:G2"/>
    <mergeCell ref="A1:A2"/>
    <mergeCell ref="B1:B2"/>
    <mergeCell ref="C1:C2"/>
    <mergeCell ref="D1:D2"/>
    <mergeCell ref="E1:E2"/>
  </mergeCells>
  <pageMargins left="0.511811024" right="0.511811024" top="0.78740157499999996" bottom="0.78740157499999996" header="0.31496062000000002" footer="0.31496062000000002"/>
  <pageSetup paperSize="9" scale="57" fitToHeight="0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4">
    <pageSetUpPr fitToPage="1"/>
  </sheetPr>
  <dimension ref="A1:AF108"/>
  <sheetViews>
    <sheetView showGridLines="0" tabSelected="1" zoomScaleNormal="100" zoomScaleSheetLayoutView="100" workbookViewId="0">
      <pane ySplit="1" topLeftCell="A77" activePane="bottomLeft" state="frozen"/>
      <selection pane="bottomLeft" activeCell="I4" sqref="I4:AF4"/>
    </sheetView>
  </sheetViews>
  <sheetFormatPr defaultColWidth="12.140625" defaultRowHeight="30.75" customHeight="1"/>
  <cols>
    <col min="1" max="1" width="4" style="3" bestFit="1" customWidth="1"/>
    <col min="2" max="7" width="12.140625" style="3"/>
    <col min="8" max="8" width="12.140625" style="29"/>
    <col min="9" max="9" width="12.140625" style="24"/>
    <col min="10" max="10" width="17.42578125" style="3" customWidth="1"/>
    <col min="11" max="11" width="12.140625" style="24"/>
    <col min="12" max="12" width="12.140625" style="3"/>
    <col min="13" max="13" width="12.140625" style="24"/>
    <col min="14" max="14" width="12.140625" style="3"/>
    <col min="15" max="15" width="12.140625" style="24"/>
    <col min="16" max="16" width="12.140625" style="3"/>
    <col min="17" max="17" width="12.140625" style="24"/>
    <col min="18" max="18" width="12.140625" style="3"/>
    <col min="19" max="19" width="12.140625" style="24"/>
    <col min="20" max="20" width="12.140625" style="3"/>
    <col min="21" max="21" width="12.140625" style="24"/>
    <col min="22" max="22" width="12.140625" style="3"/>
    <col min="23" max="23" width="12.140625" style="24"/>
    <col min="24" max="24" width="12.140625" style="3"/>
    <col min="25" max="25" width="12.140625" style="24"/>
    <col min="26" max="26" width="12.140625" style="3"/>
    <col min="27" max="27" width="12.140625" style="24"/>
    <col min="28" max="28" width="12.140625" style="3"/>
    <col min="29" max="29" width="12.140625" style="24"/>
    <col min="30" max="30" width="12.140625" style="3"/>
    <col min="31" max="31" width="12.140625" style="24"/>
    <col min="32" max="16384" width="12.140625" style="3"/>
  </cols>
  <sheetData>
    <row r="1" spans="1:32" ht="15" customHeight="1">
      <c r="A1" s="3">
        <v>1</v>
      </c>
      <c r="B1" s="236" t="s">
        <v>125</v>
      </c>
      <c r="C1" s="236"/>
      <c r="D1" s="236"/>
      <c r="E1" s="236"/>
      <c r="F1" s="236"/>
      <c r="G1" s="236"/>
      <c r="H1" s="96"/>
    </row>
    <row r="2" spans="1:32" ht="15" customHeight="1">
      <c r="B2" s="236" t="s">
        <v>25</v>
      </c>
      <c r="C2" s="236"/>
      <c r="D2" s="236"/>
      <c r="E2" s="236"/>
      <c r="F2" s="236"/>
      <c r="G2" s="236"/>
      <c r="H2" s="96"/>
      <c r="I2" s="236" t="s">
        <v>26</v>
      </c>
      <c r="J2" s="236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</row>
    <row r="3" spans="1:32" ht="15" customHeight="1">
      <c r="B3" s="236" t="s">
        <v>27</v>
      </c>
      <c r="C3" s="236"/>
      <c r="D3" s="236"/>
      <c r="E3" s="236"/>
      <c r="F3" s="236"/>
      <c r="G3" s="236"/>
      <c r="H3" s="96"/>
      <c r="I3" s="216" t="s">
        <v>219</v>
      </c>
      <c r="J3" s="216"/>
      <c r="K3" s="3"/>
      <c r="M3" s="3"/>
      <c r="O3" s="3"/>
      <c r="Q3" s="3"/>
      <c r="S3" s="3"/>
      <c r="U3" s="3"/>
      <c r="W3" s="3"/>
      <c r="Y3" s="3"/>
      <c r="AA3" s="3"/>
      <c r="AC3" s="3"/>
      <c r="AE3" s="3"/>
    </row>
    <row r="4" spans="1:32" ht="30" customHeight="1">
      <c r="B4" s="199" t="s">
        <v>28</v>
      </c>
      <c r="C4" s="199"/>
      <c r="D4" s="199"/>
      <c r="E4" s="199"/>
      <c r="F4" s="199"/>
      <c r="G4" s="199"/>
      <c r="H4" s="96"/>
      <c r="I4" s="196" t="s">
        <v>168</v>
      </c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</row>
    <row r="5" spans="1:32" ht="15">
      <c r="B5" s="199" t="s">
        <v>29</v>
      </c>
      <c r="C5" s="199"/>
      <c r="D5" s="199"/>
      <c r="E5" s="199"/>
      <c r="F5" s="199"/>
      <c r="G5" s="199"/>
      <c r="H5" s="21"/>
      <c r="I5" s="270" t="s">
        <v>30</v>
      </c>
      <c r="J5" s="271"/>
      <c r="K5" s="208" t="s">
        <v>167</v>
      </c>
      <c r="L5" s="208"/>
      <c r="M5" s="201" t="s">
        <v>167</v>
      </c>
      <c r="N5" s="201"/>
      <c r="O5" s="208" t="s">
        <v>167</v>
      </c>
      <c r="P5" s="208"/>
      <c r="Q5" s="201" t="s">
        <v>167</v>
      </c>
      <c r="R5" s="201"/>
      <c r="S5" s="208" t="s">
        <v>167</v>
      </c>
      <c r="T5" s="208"/>
      <c r="U5" s="201" t="s">
        <v>167</v>
      </c>
      <c r="V5" s="201"/>
      <c r="W5" s="208" t="s">
        <v>167</v>
      </c>
      <c r="X5" s="208"/>
      <c r="Y5" s="201" t="s">
        <v>167</v>
      </c>
      <c r="Z5" s="201"/>
      <c r="AA5" s="208" t="s">
        <v>167</v>
      </c>
      <c r="AB5" s="208"/>
      <c r="AC5" s="201" t="s">
        <v>167</v>
      </c>
      <c r="AD5" s="201"/>
      <c r="AE5" s="208" t="s">
        <v>167</v>
      </c>
      <c r="AF5" s="208"/>
    </row>
    <row r="6" spans="1:32" ht="15">
      <c r="B6" s="198" t="s">
        <v>31</v>
      </c>
      <c r="C6" s="198"/>
      <c r="D6" s="198"/>
      <c r="E6" s="198"/>
      <c r="F6" s="198"/>
      <c r="G6" s="198"/>
      <c r="H6" s="25"/>
      <c r="I6" s="225">
        <f>'Salários e Benefícios'!E4</f>
        <v>0</v>
      </c>
      <c r="J6" s="225"/>
      <c r="K6" s="209">
        <f>'Salários e Benefícios'!E6</f>
        <v>0</v>
      </c>
      <c r="L6" s="210"/>
      <c r="M6" s="202">
        <f>'Salários e Benefícios'!E6</f>
        <v>0</v>
      </c>
      <c r="N6" s="203"/>
      <c r="O6" s="209">
        <f>'Salários e Benefícios'!E6</f>
        <v>0</v>
      </c>
      <c r="P6" s="210"/>
      <c r="Q6" s="202">
        <f>'Salários e Benefícios'!E6</f>
        <v>0</v>
      </c>
      <c r="R6" s="203"/>
      <c r="S6" s="209">
        <f>'Salários e Benefícios'!E6</f>
        <v>0</v>
      </c>
      <c r="T6" s="210"/>
      <c r="U6" s="202">
        <f>'Salários e Benefícios'!E6</f>
        <v>0</v>
      </c>
      <c r="V6" s="203"/>
      <c r="W6" s="209">
        <f>'Salários e Benefícios'!E6</f>
        <v>0</v>
      </c>
      <c r="X6" s="210"/>
      <c r="Y6" s="202">
        <f>'Salários e Benefícios'!E6</f>
        <v>0</v>
      </c>
      <c r="Z6" s="203"/>
      <c r="AA6" s="209">
        <f>'Salários e Benefícios'!E6</f>
        <v>0</v>
      </c>
      <c r="AB6" s="210"/>
      <c r="AC6" s="202">
        <f>'Salários e Benefícios'!$E$6</f>
        <v>0</v>
      </c>
      <c r="AD6" s="203"/>
      <c r="AE6" s="281">
        <f>'Salários e Benefícios'!$E$6</f>
        <v>0</v>
      </c>
      <c r="AF6" s="282"/>
    </row>
    <row r="7" spans="1:32" ht="29.25" customHeight="1">
      <c r="B7" s="199" t="s">
        <v>32</v>
      </c>
      <c r="C7" s="199"/>
      <c r="D7" s="199"/>
      <c r="E7" s="199"/>
      <c r="F7" s="199"/>
      <c r="G7" s="199"/>
      <c r="H7" s="80"/>
      <c r="I7" s="215" t="s">
        <v>140</v>
      </c>
      <c r="J7" s="215"/>
      <c r="K7" s="211" t="str">
        <f>'Salários e Benefícios'!B6</f>
        <v>Assistente Administrativo - Sênior</v>
      </c>
      <c r="L7" s="212"/>
      <c r="M7" s="274" t="str">
        <f>'Salários e Benefícios'!B6</f>
        <v>Assistente Administrativo - Sênior</v>
      </c>
      <c r="N7" s="275"/>
      <c r="O7" s="211" t="str">
        <f>'Salários e Benefícios'!B6</f>
        <v>Assistente Administrativo - Sênior</v>
      </c>
      <c r="P7" s="212"/>
      <c r="Q7" s="274" t="str">
        <f>'Salários e Benefícios'!B6</f>
        <v>Assistente Administrativo - Sênior</v>
      </c>
      <c r="R7" s="275"/>
      <c r="S7" s="279" t="str">
        <f>'Salários e Benefícios'!B6</f>
        <v>Assistente Administrativo - Sênior</v>
      </c>
      <c r="T7" s="212"/>
      <c r="U7" s="280" t="str">
        <f>'Salários e Benefícios'!B6</f>
        <v>Assistente Administrativo - Sênior</v>
      </c>
      <c r="V7" s="275"/>
      <c r="W7" s="279" t="str">
        <f>'Salários e Benefícios'!B6</f>
        <v>Assistente Administrativo - Sênior</v>
      </c>
      <c r="X7" s="212"/>
      <c r="Y7" s="280" t="str">
        <f>'Salários e Benefícios'!B6</f>
        <v>Assistente Administrativo - Sênior</v>
      </c>
      <c r="Z7" s="275"/>
      <c r="AA7" s="279" t="str">
        <f>'Salários e Benefícios'!$B$6</f>
        <v>Assistente Administrativo - Sênior</v>
      </c>
      <c r="AB7" s="212"/>
      <c r="AC7" s="280" t="str">
        <f>'Salários e Benefícios'!B6</f>
        <v>Assistente Administrativo - Sênior</v>
      </c>
      <c r="AD7" s="275"/>
      <c r="AE7" s="279" t="str">
        <f>'Salários e Benefícios'!$B$6</f>
        <v>Assistente Administrativo - Sênior</v>
      </c>
      <c r="AF7" s="212"/>
    </row>
    <row r="8" spans="1:32" ht="15">
      <c r="B8" s="199" t="s">
        <v>141</v>
      </c>
      <c r="C8" s="199"/>
      <c r="D8" s="199"/>
      <c r="E8" s="199"/>
      <c r="F8" s="199"/>
      <c r="G8" s="199"/>
      <c r="H8" s="112"/>
      <c r="I8" s="197" t="s">
        <v>159</v>
      </c>
      <c r="J8" s="197"/>
      <c r="K8" s="204" t="s">
        <v>166</v>
      </c>
      <c r="L8" s="205"/>
      <c r="M8" s="206" t="s">
        <v>23</v>
      </c>
      <c r="N8" s="207"/>
      <c r="O8" s="204" t="s">
        <v>186</v>
      </c>
      <c r="P8" s="205"/>
      <c r="Q8" s="206" t="s">
        <v>155</v>
      </c>
      <c r="R8" s="207"/>
      <c r="S8" s="204" t="s">
        <v>187</v>
      </c>
      <c r="T8" s="205"/>
      <c r="U8" s="206" t="s">
        <v>154</v>
      </c>
      <c r="V8" s="207"/>
      <c r="W8" s="204" t="s">
        <v>152</v>
      </c>
      <c r="X8" s="205"/>
      <c r="Y8" s="206" t="s">
        <v>153</v>
      </c>
      <c r="Z8" s="207"/>
      <c r="AA8" s="204" t="s">
        <v>189</v>
      </c>
      <c r="AB8" s="205"/>
      <c r="AC8" s="206" t="s">
        <v>165</v>
      </c>
      <c r="AD8" s="207"/>
      <c r="AE8" s="204" t="s">
        <v>163</v>
      </c>
      <c r="AF8" s="205"/>
    </row>
    <row r="9" spans="1:32" ht="15">
      <c r="B9" s="199" t="s">
        <v>33</v>
      </c>
      <c r="C9" s="199"/>
      <c r="D9" s="199"/>
      <c r="E9" s="199"/>
      <c r="F9" s="199"/>
      <c r="G9" s="199"/>
      <c r="H9" s="80"/>
      <c r="I9" s="197" t="s">
        <v>34</v>
      </c>
      <c r="J9" s="197"/>
      <c r="K9" s="204" t="s">
        <v>34</v>
      </c>
      <c r="L9" s="205"/>
      <c r="M9" s="206" t="s">
        <v>34</v>
      </c>
      <c r="N9" s="207"/>
      <c r="O9" s="204" t="s">
        <v>34</v>
      </c>
      <c r="P9" s="205"/>
      <c r="Q9" s="206" t="s">
        <v>34</v>
      </c>
      <c r="R9" s="207"/>
      <c r="S9" s="204" t="s">
        <v>34</v>
      </c>
      <c r="T9" s="205"/>
      <c r="U9" s="206" t="s">
        <v>34</v>
      </c>
      <c r="V9" s="207"/>
      <c r="W9" s="204" t="s">
        <v>34</v>
      </c>
      <c r="X9" s="205"/>
      <c r="Y9" s="206" t="s">
        <v>34</v>
      </c>
      <c r="Z9" s="207"/>
      <c r="AA9" s="204" t="s">
        <v>34</v>
      </c>
      <c r="AB9" s="205"/>
      <c r="AC9" s="206" t="s">
        <v>34</v>
      </c>
      <c r="AD9" s="207"/>
      <c r="AE9" s="204" t="s">
        <v>34</v>
      </c>
      <c r="AF9" s="205"/>
    </row>
    <row r="10" spans="1:32" ht="15">
      <c r="B10" s="200" t="s">
        <v>35</v>
      </c>
      <c r="C10" s="200"/>
      <c r="D10" s="200"/>
      <c r="E10" s="200"/>
      <c r="F10" s="200"/>
      <c r="G10" s="200"/>
      <c r="H10" s="26"/>
      <c r="I10" s="269" t="s">
        <v>179</v>
      </c>
      <c r="J10" s="269"/>
      <c r="K10" s="213" t="s">
        <v>179</v>
      </c>
      <c r="L10" s="214"/>
      <c r="M10" s="276" t="s">
        <v>179</v>
      </c>
      <c r="N10" s="277"/>
      <c r="O10" s="213" t="s">
        <v>179</v>
      </c>
      <c r="P10" s="214"/>
      <c r="Q10" s="276" t="s">
        <v>179</v>
      </c>
      <c r="R10" s="277"/>
      <c r="S10" s="213" t="s">
        <v>179</v>
      </c>
      <c r="T10" s="214"/>
      <c r="U10" s="276" t="s">
        <v>179</v>
      </c>
      <c r="V10" s="277"/>
      <c r="W10" s="213" t="s">
        <v>179</v>
      </c>
      <c r="X10" s="214"/>
      <c r="Y10" s="276" t="s">
        <v>179</v>
      </c>
      <c r="Z10" s="277"/>
      <c r="AA10" s="213" t="s">
        <v>179</v>
      </c>
      <c r="AB10" s="214"/>
      <c r="AC10" s="276" t="s">
        <v>179</v>
      </c>
      <c r="AD10" s="277"/>
      <c r="AE10" s="213" t="s">
        <v>179</v>
      </c>
      <c r="AF10" s="214"/>
    </row>
    <row r="11" spans="1:32" ht="15">
      <c r="B11" s="199" t="s">
        <v>36</v>
      </c>
      <c r="C11" s="199"/>
      <c r="D11" s="199"/>
      <c r="E11" s="199"/>
      <c r="F11" s="199"/>
      <c r="G11" s="199"/>
      <c r="H11" s="80"/>
      <c r="I11" s="197" t="s">
        <v>37</v>
      </c>
      <c r="J11" s="197"/>
      <c r="K11" s="204" t="s">
        <v>37</v>
      </c>
      <c r="L11" s="205"/>
      <c r="M11" s="206" t="s">
        <v>37</v>
      </c>
      <c r="N11" s="207"/>
      <c r="O11" s="204" t="s">
        <v>37</v>
      </c>
      <c r="P11" s="205"/>
      <c r="Q11" s="206" t="s">
        <v>37</v>
      </c>
      <c r="R11" s="207"/>
      <c r="S11" s="204" t="s">
        <v>37</v>
      </c>
      <c r="T11" s="205"/>
      <c r="U11" s="206" t="s">
        <v>37</v>
      </c>
      <c r="V11" s="207"/>
      <c r="W11" s="204" t="s">
        <v>37</v>
      </c>
      <c r="X11" s="205"/>
      <c r="Y11" s="206" t="s">
        <v>37</v>
      </c>
      <c r="Z11" s="207"/>
      <c r="AA11" s="204" t="s">
        <v>37</v>
      </c>
      <c r="AB11" s="205"/>
      <c r="AC11" s="206" t="s">
        <v>37</v>
      </c>
      <c r="AD11" s="207"/>
      <c r="AE11" s="204" t="s">
        <v>37</v>
      </c>
      <c r="AF11" s="205"/>
    </row>
    <row r="12" spans="1:32" ht="51">
      <c r="B12" s="234" t="s">
        <v>38</v>
      </c>
      <c r="C12" s="234"/>
      <c r="D12" s="234"/>
      <c r="E12" s="234"/>
      <c r="F12" s="234"/>
      <c r="G12" s="235"/>
      <c r="H12" s="25" t="s">
        <v>137</v>
      </c>
      <c r="I12" s="238"/>
      <c r="J12" s="238"/>
      <c r="K12" s="216"/>
      <c r="L12" s="216"/>
      <c r="M12" s="278"/>
      <c r="N12" s="278"/>
      <c r="O12" s="216"/>
      <c r="P12" s="216"/>
      <c r="Q12" s="278"/>
      <c r="R12" s="278"/>
      <c r="S12" s="216"/>
      <c r="T12" s="216"/>
      <c r="U12" s="278"/>
      <c r="V12" s="278"/>
      <c r="W12" s="216"/>
      <c r="X12" s="216"/>
      <c r="Y12" s="278"/>
      <c r="Z12" s="278"/>
      <c r="AA12" s="216"/>
      <c r="AB12" s="216"/>
      <c r="AC12" s="278"/>
      <c r="AD12" s="278"/>
      <c r="AE12" s="216"/>
      <c r="AF12" s="216"/>
    </row>
    <row r="13" spans="1:32" ht="15">
      <c r="B13" s="232"/>
      <c r="C13" s="232"/>
      <c r="D13" s="232"/>
      <c r="E13" s="232"/>
      <c r="F13" s="232"/>
      <c r="G13" s="233"/>
      <c r="H13" s="80"/>
      <c r="I13" s="238"/>
      <c r="J13" s="238"/>
      <c r="K13" s="217"/>
      <c r="L13" s="218"/>
      <c r="M13" s="274"/>
      <c r="N13" s="275"/>
      <c r="O13" s="217"/>
      <c r="P13" s="218"/>
      <c r="Q13" s="274"/>
      <c r="R13" s="275"/>
      <c r="S13" s="217"/>
      <c r="T13" s="218"/>
      <c r="U13" s="274"/>
      <c r="V13" s="275"/>
      <c r="W13" s="217"/>
      <c r="X13" s="218"/>
      <c r="Y13" s="274"/>
      <c r="Z13" s="275"/>
      <c r="AA13" s="217"/>
      <c r="AB13" s="218"/>
      <c r="AC13" s="274"/>
      <c r="AD13" s="275"/>
      <c r="AE13" s="217"/>
      <c r="AF13" s="218"/>
    </row>
    <row r="14" spans="1:32" ht="15" customHeight="1">
      <c r="A14" s="3">
        <v>2</v>
      </c>
      <c r="B14" s="74">
        <v>1</v>
      </c>
      <c r="C14" s="236" t="s">
        <v>39</v>
      </c>
      <c r="D14" s="236"/>
      <c r="E14" s="236"/>
      <c r="F14" s="236"/>
      <c r="G14" s="237"/>
      <c r="H14" s="80"/>
      <c r="I14" s="77" t="s">
        <v>40</v>
      </c>
      <c r="J14" s="77" t="s">
        <v>41</v>
      </c>
      <c r="K14" s="9" t="s">
        <v>40</v>
      </c>
      <c r="L14" s="9" t="s">
        <v>41</v>
      </c>
      <c r="M14" s="143" t="s">
        <v>40</v>
      </c>
      <c r="N14" s="143" t="s">
        <v>41</v>
      </c>
      <c r="O14" s="9" t="s">
        <v>40</v>
      </c>
      <c r="P14" s="9" t="s">
        <v>41</v>
      </c>
      <c r="Q14" s="143" t="s">
        <v>40</v>
      </c>
      <c r="R14" s="143" t="s">
        <v>41</v>
      </c>
      <c r="S14" s="9" t="s">
        <v>40</v>
      </c>
      <c r="T14" s="9" t="s">
        <v>41</v>
      </c>
      <c r="U14" s="143" t="s">
        <v>40</v>
      </c>
      <c r="V14" s="143" t="s">
        <v>41</v>
      </c>
      <c r="W14" s="9" t="s">
        <v>40</v>
      </c>
      <c r="X14" s="9" t="s">
        <v>41</v>
      </c>
      <c r="Y14" s="143" t="s">
        <v>40</v>
      </c>
      <c r="Z14" s="143" t="s">
        <v>41</v>
      </c>
      <c r="AA14" s="9" t="s">
        <v>40</v>
      </c>
      <c r="AB14" s="9" t="s">
        <v>41</v>
      </c>
      <c r="AC14" s="143" t="s">
        <v>40</v>
      </c>
      <c r="AD14" s="143" t="s">
        <v>41</v>
      </c>
      <c r="AE14" s="9" t="s">
        <v>40</v>
      </c>
      <c r="AF14" s="9" t="s">
        <v>41</v>
      </c>
    </row>
    <row r="15" spans="1:32" ht="15" customHeight="1">
      <c r="A15" s="3">
        <v>3</v>
      </c>
      <c r="B15" s="74" t="s">
        <v>15</v>
      </c>
      <c r="C15" s="223" t="s">
        <v>42</v>
      </c>
      <c r="D15" s="223"/>
      <c r="E15" s="223"/>
      <c r="F15" s="223"/>
      <c r="G15" s="224"/>
      <c r="H15" s="79"/>
      <c r="I15" s="78"/>
      <c r="J15" s="47">
        <f>I6</f>
        <v>0</v>
      </c>
      <c r="K15" s="22"/>
      <c r="L15" s="14">
        <f>K6</f>
        <v>0</v>
      </c>
      <c r="M15" s="144"/>
      <c r="N15" s="145">
        <f>M6</f>
        <v>0</v>
      </c>
      <c r="O15" s="22"/>
      <c r="P15" s="14">
        <f>O6</f>
        <v>0</v>
      </c>
      <c r="Q15" s="144"/>
      <c r="R15" s="145">
        <f>Q6</f>
        <v>0</v>
      </c>
      <c r="S15" s="22"/>
      <c r="T15" s="14">
        <f>S6</f>
        <v>0</v>
      </c>
      <c r="U15" s="144"/>
      <c r="V15" s="145">
        <f>U6</f>
        <v>0</v>
      </c>
      <c r="W15" s="22"/>
      <c r="X15" s="14">
        <f>W6</f>
        <v>0</v>
      </c>
      <c r="Y15" s="144"/>
      <c r="Z15" s="145">
        <f>Y6</f>
        <v>0</v>
      </c>
      <c r="AA15" s="22"/>
      <c r="AB15" s="14">
        <f>AA6</f>
        <v>0</v>
      </c>
      <c r="AC15" s="144"/>
      <c r="AD15" s="145">
        <f>AC6</f>
        <v>0</v>
      </c>
      <c r="AE15" s="22"/>
      <c r="AF15" s="14">
        <f>AE6</f>
        <v>0</v>
      </c>
    </row>
    <row r="16" spans="1:32" ht="28.5" customHeight="1">
      <c r="A16" s="3">
        <v>4</v>
      </c>
      <c r="B16" s="74" t="s">
        <v>16</v>
      </c>
      <c r="C16" s="223" t="s">
        <v>139</v>
      </c>
      <c r="D16" s="223"/>
      <c r="E16" s="223"/>
      <c r="F16" s="223"/>
      <c r="G16" s="224"/>
      <c r="H16" s="79"/>
      <c r="I16" s="48">
        <v>0.3</v>
      </c>
      <c r="J16" s="47">
        <f>J15*I16</f>
        <v>0</v>
      </c>
      <c r="K16" s="15">
        <v>0.3</v>
      </c>
      <c r="L16" s="14">
        <f>L15*K16</f>
        <v>0</v>
      </c>
      <c r="M16" s="146"/>
      <c r="N16" s="145">
        <f>N15*M16</f>
        <v>0</v>
      </c>
      <c r="O16" s="15"/>
      <c r="P16" s="14">
        <f>P15*O16</f>
        <v>0</v>
      </c>
      <c r="Q16" s="146"/>
      <c r="R16" s="145">
        <f>R15*Q16</f>
        <v>0</v>
      </c>
      <c r="S16" s="15"/>
      <c r="T16" s="14">
        <f>T15*S16</f>
        <v>0</v>
      </c>
      <c r="U16" s="146"/>
      <c r="V16" s="145">
        <f>V15*U16</f>
        <v>0</v>
      </c>
      <c r="W16" s="15"/>
      <c r="X16" s="14">
        <f>X15*W16</f>
        <v>0</v>
      </c>
      <c r="Y16" s="146"/>
      <c r="Z16" s="145">
        <f>Z15*Y16</f>
        <v>0</v>
      </c>
      <c r="AA16" s="15"/>
      <c r="AB16" s="14">
        <f>AB15*AA16</f>
        <v>0</v>
      </c>
      <c r="AC16" s="146"/>
      <c r="AD16" s="145">
        <f>AD15*AC16</f>
        <v>0</v>
      </c>
      <c r="AE16" s="15"/>
      <c r="AF16" s="14">
        <f>AF15*AE16</f>
        <v>0</v>
      </c>
    </row>
    <row r="17" spans="1:32" ht="27.75" customHeight="1">
      <c r="A17" s="3">
        <v>5</v>
      </c>
      <c r="B17" s="74" t="s">
        <v>43</v>
      </c>
      <c r="C17" s="224"/>
      <c r="D17" s="230"/>
      <c r="E17" s="230"/>
      <c r="F17" s="230"/>
      <c r="G17" s="231"/>
      <c r="H17" s="79"/>
      <c r="I17" s="48"/>
      <c r="J17" s="47"/>
      <c r="K17" s="15"/>
      <c r="L17" s="14"/>
      <c r="M17" s="146"/>
      <c r="N17" s="145"/>
      <c r="O17" s="15"/>
      <c r="P17" s="14"/>
      <c r="Q17" s="146"/>
      <c r="R17" s="145"/>
      <c r="S17" s="15"/>
      <c r="T17" s="14"/>
      <c r="U17" s="146"/>
      <c r="V17" s="145"/>
      <c r="W17" s="15"/>
      <c r="X17" s="14"/>
      <c r="Y17" s="146"/>
      <c r="Z17" s="145"/>
      <c r="AA17" s="15"/>
      <c r="AB17" s="14"/>
      <c r="AC17" s="146"/>
      <c r="AD17" s="145"/>
      <c r="AE17" s="15"/>
      <c r="AF17" s="14"/>
    </row>
    <row r="18" spans="1:32" ht="15">
      <c r="A18" s="3">
        <v>6</v>
      </c>
      <c r="B18" s="74" t="s">
        <v>18</v>
      </c>
      <c r="C18" s="224"/>
      <c r="D18" s="230"/>
      <c r="E18" s="230"/>
      <c r="F18" s="230"/>
      <c r="G18" s="231"/>
      <c r="H18" s="79"/>
      <c r="I18" s="48"/>
      <c r="J18" s="47"/>
      <c r="K18" s="15"/>
      <c r="L18" s="14"/>
      <c r="M18" s="146"/>
      <c r="N18" s="145"/>
      <c r="O18" s="15"/>
      <c r="P18" s="14"/>
      <c r="Q18" s="146"/>
      <c r="R18" s="145"/>
      <c r="S18" s="15"/>
      <c r="T18" s="14"/>
      <c r="U18" s="146"/>
      <c r="V18" s="145"/>
      <c r="W18" s="15"/>
      <c r="X18" s="14"/>
      <c r="Y18" s="146"/>
      <c r="Z18" s="145"/>
      <c r="AA18" s="15"/>
      <c r="AB18" s="14"/>
      <c r="AC18" s="146"/>
      <c r="AD18" s="145"/>
      <c r="AE18" s="15"/>
      <c r="AF18" s="14"/>
    </row>
    <row r="19" spans="1:32" ht="15">
      <c r="A19" s="3">
        <v>7</v>
      </c>
      <c r="B19" s="74" t="s">
        <v>19</v>
      </c>
      <c r="C19" s="224"/>
      <c r="D19" s="230"/>
      <c r="E19" s="230"/>
      <c r="F19" s="230"/>
      <c r="G19" s="231"/>
      <c r="H19" s="79"/>
      <c r="I19" s="48"/>
      <c r="J19" s="47"/>
      <c r="K19" s="15"/>
      <c r="L19" s="14"/>
      <c r="M19" s="146"/>
      <c r="N19" s="145"/>
      <c r="O19" s="15"/>
      <c r="P19" s="14"/>
      <c r="Q19" s="146"/>
      <c r="R19" s="145"/>
      <c r="S19" s="15"/>
      <c r="T19" s="14"/>
      <c r="U19" s="146"/>
      <c r="V19" s="145"/>
      <c r="W19" s="15"/>
      <c r="X19" s="14"/>
      <c r="Y19" s="146"/>
      <c r="Z19" s="145"/>
      <c r="AA19" s="15"/>
      <c r="AB19" s="14"/>
      <c r="AC19" s="146"/>
      <c r="AD19" s="145"/>
      <c r="AE19" s="15"/>
      <c r="AF19" s="14"/>
    </row>
    <row r="20" spans="1:32" ht="15">
      <c r="A20" s="3">
        <v>8</v>
      </c>
      <c r="B20" s="74" t="s">
        <v>44</v>
      </c>
      <c r="C20" s="224"/>
      <c r="D20" s="230"/>
      <c r="E20" s="230"/>
      <c r="F20" s="230"/>
      <c r="G20" s="231"/>
      <c r="H20" s="79"/>
      <c r="I20" s="48"/>
      <c r="J20" s="47"/>
      <c r="K20" s="15"/>
      <c r="L20" s="14"/>
      <c r="M20" s="146"/>
      <c r="N20" s="145"/>
      <c r="O20" s="15"/>
      <c r="P20" s="14"/>
      <c r="Q20" s="146"/>
      <c r="R20" s="145"/>
      <c r="S20" s="15"/>
      <c r="T20" s="14"/>
      <c r="U20" s="146"/>
      <c r="V20" s="145"/>
      <c r="W20" s="15"/>
      <c r="X20" s="14"/>
      <c r="Y20" s="146"/>
      <c r="Z20" s="145"/>
      <c r="AA20" s="15"/>
      <c r="AB20" s="14"/>
      <c r="AC20" s="146"/>
      <c r="AD20" s="145"/>
      <c r="AE20" s="15"/>
      <c r="AF20" s="14"/>
    </row>
    <row r="21" spans="1:32" ht="15" customHeight="1">
      <c r="A21" s="3">
        <v>9</v>
      </c>
      <c r="B21" s="221" t="s">
        <v>46</v>
      </c>
      <c r="C21" s="221"/>
      <c r="D21" s="221"/>
      <c r="E21" s="221"/>
      <c r="F21" s="221"/>
      <c r="G21" s="222"/>
      <c r="H21" s="80"/>
      <c r="I21" s="77"/>
      <c r="J21" s="49">
        <f>SUM(J15:J20)</f>
        <v>0</v>
      </c>
      <c r="K21" s="9"/>
      <c r="L21" s="16">
        <f>SUM(L15:L20)</f>
        <v>0</v>
      </c>
      <c r="M21" s="143"/>
      <c r="N21" s="147">
        <f>SUM(N15:N20)</f>
        <v>0</v>
      </c>
      <c r="O21" s="9"/>
      <c r="P21" s="16">
        <f>SUM(P15:P20)</f>
        <v>0</v>
      </c>
      <c r="Q21" s="143"/>
      <c r="R21" s="147">
        <f>SUM(R15:R20)</f>
        <v>0</v>
      </c>
      <c r="S21" s="9"/>
      <c r="T21" s="16">
        <f>SUM(T15:T20)</f>
        <v>0</v>
      </c>
      <c r="U21" s="143"/>
      <c r="V21" s="147">
        <f>SUM(V15:V20)</f>
        <v>0</v>
      </c>
      <c r="W21" s="9"/>
      <c r="X21" s="16">
        <f>SUM(X15:X20)</f>
        <v>0</v>
      </c>
      <c r="Y21" s="143"/>
      <c r="Z21" s="147">
        <f>SUM(Z15:Z20)</f>
        <v>0</v>
      </c>
      <c r="AA21" s="9"/>
      <c r="AB21" s="16">
        <f>SUM(AB15:AB20)</f>
        <v>0</v>
      </c>
      <c r="AC21" s="143"/>
      <c r="AD21" s="147">
        <f>SUM(AD15:AD20)</f>
        <v>0</v>
      </c>
      <c r="AE21" s="9"/>
      <c r="AF21" s="16">
        <f>SUM(AF15:AF20)</f>
        <v>0</v>
      </c>
    </row>
    <row r="22" spans="1:32" ht="15">
      <c r="A22" s="3">
        <v>10</v>
      </c>
      <c r="B22" s="228"/>
      <c r="C22" s="229"/>
      <c r="D22" s="229"/>
      <c r="E22" s="229"/>
      <c r="F22" s="229"/>
      <c r="G22" s="229"/>
      <c r="H22" s="19"/>
      <c r="I22" s="85"/>
      <c r="J22" s="84"/>
      <c r="K22" s="9"/>
      <c r="L22" s="8"/>
      <c r="M22" s="143"/>
      <c r="N22" s="148"/>
      <c r="O22" s="9"/>
      <c r="P22" s="8"/>
      <c r="Q22" s="143"/>
      <c r="R22" s="148"/>
      <c r="S22" s="9"/>
      <c r="T22" s="8"/>
      <c r="U22" s="143"/>
      <c r="V22" s="148"/>
      <c r="W22" s="9"/>
      <c r="X22" s="8"/>
      <c r="Y22" s="143"/>
      <c r="Z22" s="148"/>
      <c r="AA22" s="9"/>
      <c r="AB22" s="8"/>
      <c r="AC22" s="143"/>
      <c r="AD22" s="148"/>
      <c r="AE22" s="9"/>
      <c r="AF22" s="8"/>
    </row>
    <row r="23" spans="1:32" ht="23.25" customHeight="1">
      <c r="A23" s="3">
        <v>11</v>
      </c>
      <c r="B23" s="234" t="s">
        <v>47</v>
      </c>
      <c r="C23" s="234"/>
      <c r="D23" s="234"/>
      <c r="E23" s="234"/>
      <c r="F23" s="234"/>
      <c r="G23" s="235"/>
      <c r="H23" s="80"/>
      <c r="I23" s="77"/>
      <c r="J23" s="84"/>
      <c r="K23" s="9"/>
      <c r="L23" s="8"/>
      <c r="M23" s="143"/>
      <c r="N23" s="148"/>
      <c r="O23" s="9"/>
      <c r="P23" s="8"/>
      <c r="Q23" s="143"/>
      <c r="R23" s="148"/>
      <c r="S23" s="9"/>
      <c r="T23" s="8"/>
      <c r="U23" s="143"/>
      <c r="V23" s="148"/>
      <c r="W23" s="9"/>
      <c r="X23" s="8"/>
      <c r="Y23" s="143"/>
      <c r="Z23" s="148"/>
      <c r="AA23" s="9"/>
      <c r="AB23" s="8"/>
      <c r="AC23" s="143"/>
      <c r="AD23" s="148"/>
      <c r="AE23" s="9"/>
      <c r="AF23" s="8"/>
    </row>
    <row r="24" spans="1:32" ht="15" customHeight="1">
      <c r="A24" s="3">
        <v>12</v>
      </c>
      <c r="B24" s="74" t="s">
        <v>48</v>
      </c>
      <c r="C24" s="236" t="s">
        <v>49</v>
      </c>
      <c r="D24" s="236"/>
      <c r="E24" s="236"/>
      <c r="F24" s="236"/>
      <c r="G24" s="237"/>
      <c r="H24" s="80"/>
      <c r="I24" s="77" t="s">
        <v>40</v>
      </c>
      <c r="J24" s="77" t="s">
        <v>41</v>
      </c>
      <c r="K24" s="9" t="s">
        <v>40</v>
      </c>
      <c r="L24" s="9" t="s">
        <v>41</v>
      </c>
      <c r="M24" s="143" t="s">
        <v>40</v>
      </c>
      <c r="N24" s="143" t="s">
        <v>41</v>
      </c>
      <c r="O24" s="9" t="s">
        <v>40</v>
      </c>
      <c r="P24" s="9" t="s">
        <v>41</v>
      </c>
      <c r="Q24" s="143" t="s">
        <v>40</v>
      </c>
      <c r="R24" s="143" t="s">
        <v>41</v>
      </c>
      <c r="S24" s="9" t="s">
        <v>40</v>
      </c>
      <c r="T24" s="9" t="s">
        <v>41</v>
      </c>
      <c r="U24" s="143" t="s">
        <v>40</v>
      </c>
      <c r="V24" s="143" t="s">
        <v>41</v>
      </c>
      <c r="W24" s="9" t="s">
        <v>40</v>
      </c>
      <c r="X24" s="9" t="s">
        <v>41</v>
      </c>
      <c r="Y24" s="143" t="s">
        <v>40</v>
      </c>
      <c r="Z24" s="143" t="s">
        <v>41</v>
      </c>
      <c r="AA24" s="9" t="s">
        <v>40</v>
      </c>
      <c r="AB24" s="9" t="s">
        <v>41</v>
      </c>
      <c r="AC24" s="143" t="s">
        <v>40</v>
      </c>
      <c r="AD24" s="143" t="s">
        <v>41</v>
      </c>
      <c r="AE24" s="9" t="s">
        <v>40</v>
      </c>
      <c r="AF24" s="9" t="s">
        <v>41</v>
      </c>
    </row>
    <row r="25" spans="1:32" ht="15" customHeight="1">
      <c r="A25" s="3">
        <v>13</v>
      </c>
      <c r="B25" s="74" t="s">
        <v>15</v>
      </c>
      <c r="C25" s="223" t="s">
        <v>50</v>
      </c>
      <c r="D25" s="223"/>
      <c r="E25" s="223"/>
      <c r="F25" s="223"/>
      <c r="G25" s="224"/>
      <c r="H25" s="167">
        <v>8.3299999999999999E-2</v>
      </c>
      <c r="I25" s="51">
        <f>$H25</f>
        <v>8.3299999999999999E-2</v>
      </c>
      <c r="J25" s="52">
        <f>ROUND(I25*J$21,2)</f>
        <v>0</v>
      </c>
      <c r="K25" s="17">
        <f>$H25</f>
        <v>8.3299999999999999E-2</v>
      </c>
      <c r="L25" s="31">
        <f>ROUND(K25*L$21,2)</f>
        <v>0</v>
      </c>
      <c r="M25" s="149">
        <f>$H25</f>
        <v>8.3299999999999999E-2</v>
      </c>
      <c r="N25" s="150">
        <f>ROUND(M25*N$21,2)</f>
        <v>0</v>
      </c>
      <c r="O25" s="17">
        <f>$H25</f>
        <v>8.3299999999999999E-2</v>
      </c>
      <c r="P25" s="31">
        <f>ROUND(O25*P$21,2)</f>
        <v>0</v>
      </c>
      <c r="Q25" s="149">
        <f>$H25</f>
        <v>8.3299999999999999E-2</v>
      </c>
      <c r="R25" s="150">
        <f>ROUND(Q25*R$21,2)</f>
        <v>0</v>
      </c>
      <c r="S25" s="17">
        <f>$H25</f>
        <v>8.3299999999999999E-2</v>
      </c>
      <c r="T25" s="31">
        <f>ROUND(S25*T$21,2)</f>
        <v>0</v>
      </c>
      <c r="U25" s="149">
        <f>$H25</f>
        <v>8.3299999999999999E-2</v>
      </c>
      <c r="V25" s="150">
        <f>ROUND(U25*V$21,2)</f>
        <v>0</v>
      </c>
      <c r="W25" s="17">
        <f>$H25</f>
        <v>8.3299999999999999E-2</v>
      </c>
      <c r="X25" s="31">
        <f>ROUND(W25*X$21,2)</f>
        <v>0</v>
      </c>
      <c r="Y25" s="149">
        <f>$H25</f>
        <v>8.3299999999999999E-2</v>
      </c>
      <c r="Z25" s="150">
        <f>ROUND(Y25*Z$21,2)</f>
        <v>0</v>
      </c>
      <c r="AA25" s="17">
        <f>$H25</f>
        <v>8.3299999999999999E-2</v>
      </c>
      <c r="AB25" s="31">
        <f>ROUND(AA25*AB$21,2)</f>
        <v>0</v>
      </c>
      <c r="AC25" s="149">
        <f>$H25</f>
        <v>8.3299999999999999E-2</v>
      </c>
      <c r="AD25" s="150">
        <f>ROUND(AC25*AD$21,2)</f>
        <v>0</v>
      </c>
      <c r="AE25" s="17">
        <f>$H25</f>
        <v>8.3299999999999999E-2</v>
      </c>
      <c r="AF25" s="31">
        <f>ROUND(AE25*AF$21,2)</f>
        <v>0</v>
      </c>
    </row>
    <row r="26" spans="1:32" ht="15" customHeight="1">
      <c r="A26" s="3">
        <v>14</v>
      </c>
      <c r="B26" s="74" t="s">
        <v>16</v>
      </c>
      <c r="C26" s="223" t="s">
        <v>128</v>
      </c>
      <c r="D26" s="223"/>
      <c r="E26" s="223"/>
      <c r="F26" s="223"/>
      <c r="G26" s="224"/>
      <c r="H26" s="167">
        <v>2.7799999999999998E-2</v>
      </c>
      <c r="I26" s="51">
        <f>$H26</f>
        <v>2.7799999999999998E-2</v>
      </c>
      <c r="J26" s="52">
        <f>ROUND(I26*J$21,2)</f>
        <v>0</v>
      </c>
      <c r="K26" s="17">
        <f>$H26</f>
        <v>2.7799999999999998E-2</v>
      </c>
      <c r="L26" s="31">
        <f>ROUND(K26*L$21,2)</f>
        <v>0</v>
      </c>
      <c r="M26" s="149">
        <f>$H26</f>
        <v>2.7799999999999998E-2</v>
      </c>
      <c r="N26" s="150">
        <f>ROUND(M26*N$21,2)</f>
        <v>0</v>
      </c>
      <c r="O26" s="17">
        <f>$H26</f>
        <v>2.7799999999999998E-2</v>
      </c>
      <c r="P26" s="31">
        <f>ROUND(O26*P$21,2)</f>
        <v>0</v>
      </c>
      <c r="Q26" s="149">
        <f>$H26</f>
        <v>2.7799999999999998E-2</v>
      </c>
      <c r="R26" s="150">
        <f>ROUND(Q26*R$21,2)</f>
        <v>0</v>
      </c>
      <c r="S26" s="17">
        <f>$H26</f>
        <v>2.7799999999999998E-2</v>
      </c>
      <c r="T26" s="31">
        <f>ROUND(S26*T$21,2)</f>
        <v>0</v>
      </c>
      <c r="U26" s="149">
        <f>$H26</f>
        <v>2.7799999999999998E-2</v>
      </c>
      <c r="V26" s="150">
        <f>ROUND(U26*V$21,2)</f>
        <v>0</v>
      </c>
      <c r="W26" s="17">
        <f>$H26</f>
        <v>2.7799999999999998E-2</v>
      </c>
      <c r="X26" s="31">
        <f>ROUND(W26*X$21,2)</f>
        <v>0</v>
      </c>
      <c r="Y26" s="149">
        <f>$H26</f>
        <v>2.7799999999999998E-2</v>
      </c>
      <c r="Z26" s="150">
        <f>ROUND(Y26*Z$21,2)</f>
        <v>0</v>
      </c>
      <c r="AA26" s="17">
        <f>$H26</f>
        <v>2.7799999999999998E-2</v>
      </c>
      <c r="AB26" s="31">
        <f>ROUND(AA26*AB$21,2)</f>
        <v>0</v>
      </c>
      <c r="AC26" s="149">
        <f>$H26</f>
        <v>2.7799999999999998E-2</v>
      </c>
      <c r="AD26" s="150">
        <f>ROUND(AC26*AD$21,2)</f>
        <v>0</v>
      </c>
      <c r="AE26" s="17">
        <f>$H26</f>
        <v>2.7799999999999998E-2</v>
      </c>
      <c r="AF26" s="31">
        <f>ROUND(AE26*AF$21,2)</f>
        <v>0</v>
      </c>
    </row>
    <row r="27" spans="1:32" ht="15" customHeight="1">
      <c r="A27" s="3">
        <v>15</v>
      </c>
      <c r="B27" s="221" t="s">
        <v>51</v>
      </c>
      <c r="C27" s="221"/>
      <c r="D27" s="221"/>
      <c r="E27" s="221"/>
      <c r="F27" s="221"/>
      <c r="G27" s="222"/>
      <c r="H27" s="80"/>
      <c r="I27" s="53">
        <f t="shared" ref="I27:J27" si="0">SUM(I25:I26)</f>
        <v>0.1111</v>
      </c>
      <c r="J27" s="54">
        <f t="shared" si="0"/>
        <v>0</v>
      </c>
      <c r="K27" s="11">
        <f t="shared" ref="K27:L27" si="1">SUM(K25:K26)</f>
        <v>0.1111</v>
      </c>
      <c r="L27" s="32">
        <f t="shared" si="1"/>
        <v>0</v>
      </c>
      <c r="M27" s="151">
        <f t="shared" ref="M27:N27" si="2">SUM(M25:M26)</f>
        <v>0.1111</v>
      </c>
      <c r="N27" s="152">
        <f t="shared" si="2"/>
        <v>0</v>
      </c>
      <c r="O27" s="11">
        <f t="shared" ref="O27:P27" si="3">SUM(O25:O26)</f>
        <v>0.1111</v>
      </c>
      <c r="P27" s="32">
        <f t="shared" si="3"/>
        <v>0</v>
      </c>
      <c r="Q27" s="151">
        <f t="shared" ref="Q27:R27" si="4">SUM(Q25:Q26)</f>
        <v>0.1111</v>
      </c>
      <c r="R27" s="152">
        <f t="shared" si="4"/>
        <v>0</v>
      </c>
      <c r="S27" s="11">
        <f t="shared" ref="S27:T27" si="5">SUM(S25:S26)</f>
        <v>0.1111</v>
      </c>
      <c r="T27" s="32">
        <f t="shared" si="5"/>
        <v>0</v>
      </c>
      <c r="U27" s="151">
        <f t="shared" ref="U27:V27" si="6">SUM(U25:U26)</f>
        <v>0.1111</v>
      </c>
      <c r="V27" s="152">
        <f t="shared" si="6"/>
        <v>0</v>
      </c>
      <c r="W27" s="11">
        <f t="shared" ref="W27:X27" si="7">SUM(W25:W26)</f>
        <v>0.1111</v>
      </c>
      <c r="X27" s="32">
        <f t="shared" si="7"/>
        <v>0</v>
      </c>
      <c r="Y27" s="151">
        <f t="shared" ref="Y27:Z27" si="8">SUM(Y25:Y26)</f>
        <v>0.1111</v>
      </c>
      <c r="Z27" s="152">
        <f t="shared" si="8"/>
        <v>0</v>
      </c>
      <c r="AA27" s="11">
        <f t="shared" ref="AA27:AB27" si="9">SUM(AA25:AA26)</f>
        <v>0.1111</v>
      </c>
      <c r="AB27" s="32">
        <f t="shared" si="9"/>
        <v>0</v>
      </c>
      <c r="AC27" s="151">
        <f t="shared" ref="AC27:AF27" si="10">SUM(AC25:AC26)</f>
        <v>0.1111</v>
      </c>
      <c r="AD27" s="152">
        <f t="shared" si="10"/>
        <v>0</v>
      </c>
      <c r="AE27" s="11">
        <f t="shared" si="10"/>
        <v>0.1111</v>
      </c>
      <c r="AF27" s="32">
        <f t="shared" si="10"/>
        <v>0</v>
      </c>
    </row>
    <row r="28" spans="1:32" ht="15">
      <c r="A28" s="3">
        <v>16</v>
      </c>
      <c r="B28" s="228"/>
      <c r="C28" s="229"/>
      <c r="D28" s="229"/>
      <c r="E28" s="229"/>
      <c r="F28" s="229"/>
      <c r="G28" s="229"/>
      <c r="H28" s="19"/>
      <c r="I28" s="77"/>
      <c r="J28" s="50"/>
      <c r="K28" s="9"/>
      <c r="L28" s="8"/>
      <c r="M28" s="143"/>
      <c r="N28" s="148"/>
      <c r="O28" s="9"/>
      <c r="P28" s="8"/>
      <c r="Q28" s="143"/>
      <c r="R28" s="148"/>
      <c r="S28" s="9"/>
      <c r="T28" s="8"/>
      <c r="U28" s="143"/>
      <c r="V28" s="148"/>
      <c r="W28" s="9"/>
      <c r="X28" s="8"/>
      <c r="Y28" s="143"/>
      <c r="Z28" s="148"/>
      <c r="AA28" s="9"/>
      <c r="AB28" s="8"/>
      <c r="AC28" s="143"/>
      <c r="AD28" s="148"/>
      <c r="AE28" s="9"/>
      <c r="AF28" s="8"/>
    </row>
    <row r="29" spans="1:32" ht="15" customHeight="1">
      <c r="A29" s="3">
        <v>17</v>
      </c>
      <c r="B29" s="74" t="s">
        <v>52</v>
      </c>
      <c r="C29" s="236" t="s">
        <v>53</v>
      </c>
      <c r="D29" s="236"/>
      <c r="E29" s="236"/>
      <c r="F29" s="236"/>
      <c r="G29" s="237"/>
      <c r="H29" s="80"/>
      <c r="I29" s="77" t="s">
        <v>40</v>
      </c>
      <c r="J29" s="77" t="s">
        <v>41</v>
      </c>
      <c r="K29" s="9" t="s">
        <v>40</v>
      </c>
      <c r="L29" s="9" t="s">
        <v>41</v>
      </c>
      <c r="M29" s="143" t="s">
        <v>40</v>
      </c>
      <c r="N29" s="143" t="s">
        <v>41</v>
      </c>
      <c r="O29" s="9" t="s">
        <v>40</v>
      </c>
      <c r="P29" s="9" t="s">
        <v>41</v>
      </c>
      <c r="Q29" s="143" t="s">
        <v>40</v>
      </c>
      <c r="R29" s="143" t="s">
        <v>41</v>
      </c>
      <c r="S29" s="9" t="s">
        <v>40</v>
      </c>
      <c r="T29" s="9" t="s">
        <v>41</v>
      </c>
      <c r="U29" s="143" t="s">
        <v>40</v>
      </c>
      <c r="V29" s="143" t="s">
        <v>41</v>
      </c>
      <c r="W29" s="9" t="s">
        <v>40</v>
      </c>
      <c r="X29" s="9" t="s">
        <v>41</v>
      </c>
      <c r="Y29" s="143" t="s">
        <v>40</v>
      </c>
      <c r="Z29" s="143" t="s">
        <v>41</v>
      </c>
      <c r="AA29" s="9" t="s">
        <v>40</v>
      </c>
      <c r="AB29" s="9" t="s">
        <v>41</v>
      </c>
      <c r="AC29" s="143" t="s">
        <v>40</v>
      </c>
      <c r="AD29" s="143" t="s">
        <v>41</v>
      </c>
      <c r="AE29" s="9" t="s">
        <v>40</v>
      </c>
      <c r="AF29" s="9" t="s">
        <v>41</v>
      </c>
    </row>
    <row r="30" spans="1:32" ht="15">
      <c r="A30" s="3">
        <v>18</v>
      </c>
      <c r="B30" s="74" t="s">
        <v>15</v>
      </c>
      <c r="C30" s="223" t="s">
        <v>54</v>
      </c>
      <c r="D30" s="223"/>
      <c r="E30" s="223"/>
      <c r="F30" s="223"/>
      <c r="G30" s="224"/>
      <c r="H30" s="10">
        <v>0.2</v>
      </c>
      <c r="I30" s="51">
        <f>$H30</f>
        <v>0.2</v>
      </c>
      <c r="J30" s="52">
        <f>ROUND(I30*SUM(J$21,J$27),2)</f>
        <v>0</v>
      </c>
      <c r="K30" s="17">
        <f>$H30</f>
        <v>0.2</v>
      </c>
      <c r="L30" s="31">
        <f>ROUND(K30*SUM(L$21,L$27),2)</f>
        <v>0</v>
      </c>
      <c r="M30" s="149">
        <f>$H30</f>
        <v>0.2</v>
      </c>
      <c r="N30" s="150">
        <f>ROUND(M30*SUM(N$21,N$27),2)</f>
        <v>0</v>
      </c>
      <c r="O30" s="17">
        <f>$H30</f>
        <v>0.2</v>
      </c>
      <c r="P30" s="31">
        <f>ROUND(O30*SUM(P$21,P$27),2)</f>
        <v>0</v>
      </c>
      <c r="Q30" s="149">
        <f>$H30</f>
        <v>0.2</v>
      </c>
      <c r="R30" s="150">
        <f>ROUND(Q30*SUM(R$21,R$27),2)</f>
        <v>0</v>
      </c>
      <c r="S30" s="17">
        <f>$H30</f>
        <v>0.2</v>
      </c>
      <c r="T30" s="31">
        <f>ROUND(S30*SUM(T$21,T$27),2)</f>
        <v>0</v>
      </c>
      <c r="U30" s="149">
        <f>$H30</f>
        <v>0.2</v>
      </c>
      <c r="V30" s="150">
        <f>ROUND(U30*SUM(V$21,V$27),2)</f>
        <v>0</v>
      </c>
      <c r="W30" s="17">
        <f>$H30</f>
        <v>0.2</v>
      </c>
      <c r="X30" s="31">
        <f>ROUND(W30*SUM(X$21,X$27),2)</f>
        <v>0</v>
      </c>
      <c r="Y30" s="149">
        <f>$H30</f>
        <v>0.2</v>
      </c>
      <c r="Z30" s="150">
        <f>ROUND(Y30*SUM(Z$21,Z$27),2)</f>
        <v>0</v>
      </c>
      <c r="AA30" s="17">
        <f>$H30</f>
        <v>0.2</v>
      </c>
      <c r="AB30" s="31">
        <f>ROUND(AA30*SUM(AB$21,AB$27),2)</f>
        <v>0</v>
      </c>
      <c r="AC30" s="149">
        <f>$H30</f>
        <v>0.2</v>
      </c>
      <c r="AD30" s="150">
        <f>ROUND(AC30*SUM(AD$21,AD$27),2)</f>
        <v>0</v>
      </c>
      <c r="AE30" s="17">
        <f>$H30</f>
        <v>0.2</v>
      </c>
      <c r="AF30" s="31">
        <f>ROUND(AE30*SUM(AF$21,AF$27),2)</f>
        <v>0</v>
      </c>
    </row>
    <row r="31" spans="1:32" ht="15" customHeight="1">
      <c r="A31" s="3">
        <v>19</v>
      </c>
      <c r="B31" s="74" t="s">
        <v>16</v>
      </c>
      <c r="C31" s="223" t="s">
        <v>55</v>
      </c>
      <c r="D31" s="223"/>
      <c r="E31" s="223"/>
      <c r="F31" s="223"/>
      <c r="G31" s="224"/>
      <c r="H31" s="10">
        <v>2.5000000000000001E-2</v>
      </c>
      <c r="I31" s="51">
        <f>$H31</f>
        <v>2.5000000000000001E-2</v>
      </c>
      <c r="J31" s="52">
        <f t="shared" ref="J31:J37" si="11">ROUND(I31*SUM(J$21,J$27),2)</f>
        <v>0</v>
      </c>
      <c r="K31" s="17">
        <f>$H31</f>
        <v>2.5000000000000001E-2</v>
      </c>
      <c r="L31" s="31">
        <f t="shared" ref="L31:L37" si="12">ROUND(K31*SUM(L$21,L$27),2)</f>
        <v>0</v>
      </c>
      <c r="M31" s="149">
        <f>$H31</f>
        <v>2.5000000000000001E-2</v>
      </c>
      <c r="N31" s="150">
        <f t="shared" ref="N31:N37" si="13">ROUND(M31*SUM(N$21,N$27),2)</f>
        <v>0</v>
      </c>
      <c r="O31" s="17">
        <f>$H31</f>
        <v>2.5000000000000001E-2</v>
      </c>
      <c r="P31" s="31">
        <f t="shared" ref="P31:P37" si="14">ROUND(O31*SUM(P$21,P$27),2)</f>
        <v>0</v>
      </c>
      <c r="Q31" s="149">
        <f>$H31</f>
        <v>2.5000000000000001E-2</v>
      </c>
      <c r="R31" s="150">
        <f t="shared" ref="R31:R37" si="15">ROUND(Q31*SUM(R$21,R$27),2)</f>
        <v>0</v>
      </c>
      <c r="S31" s="17">
        <f>$H31</f>
        <v>2.5000000000000001E-2</v>
      </c>
      <c r="T31" s="31">
        <f t="shared" ref="T31:T37" si="16">ROUND(S31*SUM(T$21,T$27),2)</f>
        <v>0</v>
      </c>
      <c r="U31" s="149">
        <f>$H31</f>
        <v>2.5000000000000001E-2</v>
      </c>
      <c r="V31" s="150">
        <f t="shared" ref="V31:V37" si="17">ROUND(U31*SUM(V$21,V$27),2)</f>
        <v>0</v>
      </c>
      <c r="W31" s="17">
        <f>$H31</f>
        <v>2.5000000000000001E-2</v>
      </c>
      <c r="X31" s="31">
        <f t="shared" ref="X31:X37" si="18">ROUND(W31*SUM(X$21,X$27),2)</f>
        <v>0</v>
      </c>
      <c r="Y31" s="149">
        <f>$H31</f>
        <v>2.5000000000000001E-2</v>
      </c>
      <c r="Z31" s="150">
        <f t="shared" ref="Z31:Z37" si="19">ROUND(Y31*SUM(Z$21,Z$27),2)</f>
        <v>0</v>
      </c>
      <c r="AA31" s="17">
        <f>$H31</f>
        <v>2.5000000000000001E-2</v>
      </c>
      <c r="AB31" s="31">
        <f t="shared" ref="AB31:AB37" si="20">ROUND(AA31*SUM(AB$21,AB$27),2)</f>
        <v>0</v>
      </c>
      <c r="AC31" s="149">
        <f>$H31</f>
        <v>2.5000000000000001E-2</v>
      </c>
      <c r="AD31" s="150">
        <f t="shared" ref="AD31:AD37" si="21">ROUND(AC31*SUM(AD$21,AD$27),2)</f>
        <v>0</v>
      </c>
      <c r="AE31" s="17">
        <f>$H31</f>
        <v>2.5000000000000001E-2</v>
      </c>
      <c r="AF31" s="31">
        <f t="shared" ref="AF31:AF37" si="22">ROUND(AE31*SUM(AF$21,AF$27),2)</f>
        <v>0</v>
      </c>
    </row>
    <row r="32" spans="1:32" ht="15">
      <c r="A32" s="3">
        <v>20</v>
      </c>
      <c r="B32" s="170" t="s">
        <v>43</v>
      </c>
      <c r="C32" s="245" t="s">
        <v>56</v>
      </c>
      <c r="D32" s="245"/>
      <c r="E32" s="245"/>
      <c r="F32" s="245"/>
      <c r="G32" s="246"/>
      <c r="H32" s="176">
        <v>0.03</v>
      </c>
      <c r="I32" s="178">
        <f>$H32</f>
        <v>0.03</v>
      </c>
      <c r="J32" s="52">
        <f t="shared" si="11"/>
        <v>0</v>
      </c>
      <c r="K32" s="178">
        <f>$H32</f>
        <v>0.03</v>
      </c>
      <c r="L32" s="31">
        <f t="shared" si="12"/>
        <v>0</v>
      </c>
      <c r="M32" s="178">
        <f>$H32</f>
        <v>0.03</v>
      </c>
      <c r="N32" s="150">
        <f t="shared" si="13"/>
        <v>0</v>
      </c>
      <c r="O32" s="178">
        <f>$H32</f>
        <v>0.03</v>
      </c>
      <c r="P32" s="31">
        <f t="shared" si="14"/>
        <v>0</v>
      </c>
      <c r="Q32" s="178">
        <f>$H32</f>
        <v>0.03</v>
      </c>
      <c r="R32" s="150">
        <f t="shared" si="15"/>
        <v>0</v>
      </c>
      <c r="S32" s="178">
        <f>$H32</f>
        <v>0.03</v>
      </c>
      <c r="T32" s="31">
        <f t="shared" si="16"/>
        <v>0</v>
      </c>
      <c r="U32" s="178">
        <f>$H32</f>
        <v>0.03</v>
      </c>
      <c r="V32" s="150">
        <f t="shared" si="17"/>
        <v>0</v>
      </c>
      <c r="W32" s="178">
        <f>$H32</f>
        <v>0.03</v>
      </c>
      <c r="X32" s="31">
        <f t="shared" si="18"/>
        <v>0</v>
      </c>
      <c r="Y32" s="178">
        <f>$H32</f>
        <v>0.03</v>
      </c>
      <c r="Z32" s="150">
        <f t="shared" si="19"/>
        <v>0</v>
      </c>
      <c r="AA32" s="178">
        <f>$H32</f>
        <v>0.03</v>
      </c>
      <c r="AB32" s="31">
        <f t="shared" si="20"/>
        <v>0</v>
      </c>
      <c r="AC32" s="178">
        <f>$H32</f>
        <v>0.03</v>
      </c>
      <c r="AD32" s="150">
        <f t="shared" si="21"/>
        <v>0</v>
      </c>
      <c r="AE32" s="178">
        <f>$H32</f>
        <v>0.03</v>
      </c>
      <c r="AF32" s="31">
        <f t="shared" si="22"/>
        <v>0</v>
      </c>
    </row>
    <row r="33" spans="1:32" ht="15" customHeight="1">
      <c r="A33" s="3">
        <v>21</v>
      </c>
      <c r="B33" s="74" t="s">
        <v>18</v>
      </c>
      <c r="C33" s="223" t="s">
        <v>57</v>
      </c>
      <c r="D33" s="223"/>
      <c r="E33" s="223"/>
      <c r="F33" s="223"/>
      <c r="G33" s="224"/>
      <c r="H33" s="10">
        <v>1.4999999999999999E-2</v>
      </c>
      <c r="I33" s="51">
        <f t="shared" ref="I33:AE37" si="23">$H33</f>
        <v>1.4999999999999999E-2</v>
      </c>
      <c r="J33" s="52">
        <f t="shared" si="11"/>
        <v>0</v>
      </c>
      <c r="K33" s="17">
        <f t="shared" si="23"/>
        <v>1.4999999999999999E-2</v>
      </c>
      <c r="L33" s="31">
        <f t="shared" si="12"/>
        <v>0</v>
      </c>
      <c r="M33" s="149">
        <f t="shared" si="23"/>
        <v>1.4999999999999999E-2</v>
      </c>
      <c r="N33" s="150">
        <f t="shared" si="13"/>
        <v>0</v>
      </c>
      <c r="O33" s="17">
        <f t="shared" si="23"/>
        <v>1.4999999999999999E-2</v>
      </c>
      <c r="P33" s="31">
        <f t="shared" si="14"/>
        <v>0</v>
      </c>
      <c r="Q33" s="149">
        <f t="shared" si="23"/>
        <v>1.4999999999999999E-2</v>
      </c>
      <c r="R33" s="150">
        <f t="shared" si="15"/>
        <v>0</v>
      </c>
      <c r="S33" s="17">
        <f t="shared" si="23"/>
        <v>1.4999999999999999E-2</v>
      </c>
      <c r="T33" s="31">
        <f t="shared" si="16"/>
        <v>0</v>
      </c>
      <c r="U33" s="149">
        <f t="shared" si="23"/>
        <v>1.4999999999999999E-2</v>
      </c>
      <c r="V33" s="150">
        <f t="shared" si="17"/>
        <v>0</v>
      </c>
      <c r="W33" s="17">
        <f t="shared" si="23"/>
        <v>1.4999999999999999E-2</v>
      </c>
      <c r="X33" s="31">
        <f t="shared" si="18"/>
        <v>0</v>
      </c>
      <c r="Y33" s="149">
        <f t="shared" si="23"/>
        <v>1.4999999999999999E-2</v>
      </c>
      <c r="Z33" s="150">
        <f t="shared" si="19"/>
        <v>0</v>
      </c>
      <c r="AA33" s="17">
        <f t="shared" si="23"/>
        <v>1.4999999999999999E-2</v>
      </c>
      <c r="AB33" s="31">
        <f t="shared" si="20"/>
        <v>0</v>
      </c>
      <c r="AC33" s="149">
        <f t="shared" si="23"/>
        <v>1.4999999999999999E-2</v>
      </c>
      <c r="AD33" s="150">
        <f t="shared" si="21"/>
        <v>0</v>
      </c>
      <c r="AE33" s="17">
        <f t="shared" si="23"/>
        <v>1.4999999999999999E-2</v>
      </c>
      <c r="AF33" s="31">
        <f t="shared" si="22"/>
        <v>0</v>
      </c>
    </row>
    <row r="34" spans="1:32" ht="15" customHeight="1">
      <c r="A34" s="3">
        <v>22</v>
      </c>
      <c r="B34" s="74" t="s">
        <v>19</v>
      </c>
      <c r="C34" s="223" t="s">
        <v>58</v>
      </c>
      <c r="D34" s="223"/>
      <c r="E34" s="223"/>
      <c r="F34" s="223"/>
      <c r="G34" s="224"/>
      <c r="H34" s="10">
        <v>0.01</v>
      </c>
      <c r="I34" s="51">
        <f t="shared" si="23"/>
        <v>0.01</v>
      </c>
      <c r="J34" s="52">
        <f t="shared" si="11"/>
        <v>0</v>
      </c>
      <c r="K34" s="17">
        <f t="shared" si="23"/>
        <v>0.01</v>
      </c>
      <c r="L34" s="31">
        <f t="shared" si="12"/>
        <v>0</v>
      </c>
      <c r="M34" s="149">
        <f t="shared" si="23"/>
        <v>0.01</v>
      </c>
      <c r="N34" s="150">
        <f t="shared" si="13"/>
        <v>0</v>
      </c>
      <c r="O34" s="17">
        <f t="shared" si="23"/>
        <v>0.01</v>
      </c>
      <c r="P34" s="31">
        <f t="shared" si="14"/>
        <v>0</v>
      </c>
      <c r="Q34" s="149">
        <f t="shared" si="23"/>
        <v>0.01</v>
      </c>
      <c r="R34" s="150">
        <f t="shared" si="15"/>
        <v>0</v>
      </c>
      <c r="S34" s="17">
        <f t="shared" si="23"/>
        <v>0.01</v>
      </c>
      <c r="T34" s="31">
        <f t="shared" si="16"/>
        <v>0</v>
      </c>
      <c r="U34" s="149">
        <f t="shared" si="23"/>
        <v>0.01</v>
      </c>
      <c r="V34" s="150">
        <f t="shared" si="17"/>
        <v>0</v>
      </c>
      <c r="W34" s="17">
        <f t="shared" si="23"/>
        <v>0.01</v>
      </c>
      <c r="X34" s="31">
        <f t="shared" si="18"/>
        <v>0</v>
      </c>
      <c r="Y34" s="149">
        <f t="shared" si="23"/>
        <v>0.01</v>
      </c>
      <c r="Z34" s="150">
        <f t="shared" si="19"/>
        <v>0</v>
      </c>
      <c r="AA34" s="17">
        <f t="shared" si="23"/>
        <v>0.01</v>
      </c>
      <c r="AB34" s="31">
        <f t="shared" si="20"/>
        <v>0</v>
      </c>
      <c r="AC34" s="149">
        <f t="shared" si="23"/>
        <v>0.01</v>
      </c>
      <c r="AD34" s="150">
        <f t="shared" si="21"/>
        <v>0</v>
      </c>
      <c r="AE34" s="17">
        <f t="shared" si="23"/>
        <v>0.01</v>
      </c>
      <c r="AF34" s="31">
        <f t="shared" si="22"/>
        <v>0</v>
      </c>
    </row>
    <row r="35" spans="1:32" ht="15" customHeight="1">
      <c r="A35" s="3">
        <v>23</v>
      </c>
      <c r="B35" s="74" t="s">
        <v>44</v>
      </c>
      <c r="C35" s="224" t="s">
        <v>59</v>
      </c>
      <c r="D35" s="230"/>
      <c r="E35" s="230"/>
      <c r="F35" s="230"/>
      <c r="G35" s="231"/>
      <c r="H35" s="10">
        <v>6.0000000000000001E-3</v>
      </c>
      <c r="I35" s="51">
        <f t="shared" si="23"/>
        <v>6.0000000000000001E-3</v>
      </c>
      <c r="J35" s="52">
        <f t="shared" si="11"/>
        <v>0</v>
      </c>
      <c r="K35" s="17">
        <f t="shared" si="23"/>
        <v>6.0000000000000001E-3</v>
      </c>
      <c r="L35" s="31">
        <f t="shared" si="12"/>
        <v>0</v>
      </c>
      <c r="M35" s="149">
        <f t="shared" si="23"/>
        <v>6.0000000000000001E-3</v>
      </c>
      <c r="N35" s="150">
        <f t="shared" si="13"/>
        <v>0</v>
      </c>
      <c r="O35" s="17">
        <f t="shared" si="23"/>
        <v>6.0000000000000001E-3</v>
      </c>
      <c r="P35" s="31">
        <f t="shared" si="14"/>
        <v>0</v>
      </c>
      <c r="Q35" s="149">
        <f t="shared" si="23"/>
        <v>6.0000000000000001E-3</v>
      </c>
      <c r="R35" s="150">
        <f t="shared" si="15"/>
        <v>0</v>
      </c>
      <c r="S35" s="17">
        <f t="shared" si="23"/>
        <v>6.0000000000000001E-3</v>
      </c>
      <c r="T35" s="31">
        <f t="shared" si="16"/>
        <v>0</v>
      </c>
      <c r="U35" s="149">
        <f t="shared" si="23"/>
        <v>6.0000000000000001E-3</v>
      </c>
      <c r="V35" s="150">
        <f t="shared" si="17"/>
        <v>0</v>
      </c>
      <c r="W35" s="17">
        <f t="shared" si="23"/>
        <v>6.0000000000000001E-3</v>
      </c>
      <c r="X35" s="31">
        <f t="shared" si="18"/>
        <v>0</v>
      </c>
      <c r="Y35" s="149">
        <f t="shared" si="23"/>
        <v>6.0000000000000001E-3</v>
      </c>
      <c r="Z35" s="150">
        <f t="shared" si="19"/>
        <v>0</v>
      </c>
      <c r="AA35" s="17">
        <f t="shared" si="23"/>
        <v>6.0000000000000001E-3</v>
      </c>
      <c r="AB35" s="31">
        <f t="shared" si="20"/>
        <v>0</v>
      </c>
      <c r="AC35" s="149">
        <f t="shared" si="23"/>
        <v>6.0000000000000001E-3</v>
      </c>
      <c r="AD35" s="150">
        <f t="shared" si="21"/>
        <v>0</v>
      </c>
      <c r="AE35" s="17">
        <f t="shared" si="23"/>
        <v>6.0000000000000001E-3</v>
      </c>
      <c r="AF35" s="31">
        <f t="shared" si="22"/>
        <v>0</v>
      </c>
    </row>
    <row r="36" spans="1:32" ht="15">
      <c r="A36" s="3">
        <v>24</v>
      </c>
      <c r="B36" s="74" t="s">
        <v>21</v>
      </c>
      <c r="C36" s="223" t="s">
        <v>60</v>
      </c>
      <c r="D36" s="223"/>
      <c r="E36" s="223"/>
      <c r="F36" s="223"/>
      <c r="G36" s="224"/>
      <c r="H36" s="10">
        <v>2E-3</v>
      </c>
      <c r="I36" s="51">
        <f t="shared" si="23"/>
        <v>2E-3</v>
      </c>
      <c r="J36" s="52">
        <f t="shared" si="11"/>
        <v>0</v>
      </c>
      <c r="K36" s="17">
        <f t="shared" si="23"/>
        <v>2E-3</v>
      </c>
      <c r="L36" s="31">
        <f t="shared" si="12"/>
        <v>0</v>
      </c>
      <c r="M36" s="149">
        <f t="shared" si="23"/>
        <v>2E-3</v>
      </c>
      <c r="N36" s="150">
        <f t="shared" si="13"/>
        <v>0</v>
      </c>
      <c r="O36" s="17">
        <f t="shared" si="23"/>
        <v>2E-3</v>
      </c>
      <c r="P36" s="31">
        <f t="shared" si="14"/>
        <v>0</v>
      </c>
      <c r="Q36" s="149">
        <f t="shared" si="23"/>
        <v>2E-3</v>
      </c>
      <c r="R36" s="150">
        <f t="shared" si="15"/>
        <v>0</v>
      </c>
      <c r="S36" s="17">
        <f t="shared" si="23"/>
        <v>2E-3</v>
      </c>
      <c r="T36" s="31">
        <f t="shared" si="16"/>
        <v>0</v>
      </c>
      <c r="U36" s="149">
        <f t="shared" si="23"/>
        <v>2E-3</v>
      </c>
      <c r="V36" s="150">
        <f t="shared" si="17"/>
        <v>0</v>
      </c>
      <c r="W36" s="17">
        <f t="shared" si="23"/>
        <v>2E-3</v>
      </c>
      <c r="X36" s="31">
        <f t="shared" si="18"/>
        <v>0</v>
      </c>
      <c r="Y36" s="149">
        <f t="shared" si="23"/>
        <v>2E-3</v>
      </c>
      <c r="Z36" s="150">
        <f t="shared" si="19"/>
        <v>0</v>
      </c>
      <c r="AA36" s="17">
        <f t="shared" si="23"/>
        <v>2E-3</v>
      </c>
      <c r="AB36" s="31">
        <f t="shared" si="20"/>
        <v>0</v>
      </c>
      <c r="AC36" s="149">
        <f t="shared" si="23"/>
        <v>2E-3</v>
      </c>
      <c r="AD36" s="150">
        <f t="shared" si="21"/>
        <v>0</v>
      </c>
      <c r="AE36" s="17">
        <f t="shared" si="23"/>
        <v>2E-3</v>
      </c>
      <c r="AF36" s="31">
        <f t="shared" si="22"/>
        <v>0</v>
      </c>
    </row>
    <row r="37" spans="1:32" ht="15">
      <c r="A37" s="3">
        <v>25</v>
      </c>
      <c r="B37" s="74" t="s">
        <v>61</v>
      </c>
      <c r="C37" s="223" t="s">
        <v>62</v>
      </c>
      <c r="D37" s="223"/>
      <c r="E37" s="223"/>
      <c r="F37" s="223"/>
      <c r="G37" s="224"/>
      <c r="H37" s="10">
        <v>0.08</v>
      </c>
      <c r="I37" s="51">
        <f t="shared" si="23"/>
        <v>0.08</v>
      </c>
      <c r="J37" s="52">
        <f t="shared" si="11"/>
        <v>0</v>
      </c>
      <c r="K37" s="17">
        <f t="shared" si="23"/>
        <v>0.08</v>
      </c>
      <c r="L37" s="31">
        <f t="shared" si="12"/>
        <v>0</v>
      </c>
      <c r="M37" s="149">
        <f t="shared" si="23"/>
        <v>0.08</v>
      </c>
      <c r="N37" s="150">
        <f t="shared" si="13"/>
        <v>0</v>
      </c>
      <c r="O37" s="17">
        <f t="shared" si="23"/>
        <v>0.08</v>
      </c>
      <c r="P37" s="31">
        <f t="shared" si="14"/>
        <v>0</v>
      </c>
      <c r="Q37" s="149">
        <f t="shared" si="23"/>
        <v>0.08</v>
      </c>
      <c r="R37" s="150">
        <f t="shared" si="15"/>
        <v>0</v>
      </c>
      <c r="S37" s="17">
        <f t="shared" si="23"/>
        <v>0.08</v>
      </c>
      <c r="T37" s="31">
        <f t="shared" si="16"/>
        <v>0</v>
      </c>
      <c r="U37" s="149">
        <f t="shared" si="23"/>
        <v>0.08</v>
      </c>
      <c r="V37" s="150">
        <f t="shared" si="17"/>
        <v>0</v>
      </c>
      <c r="W37" s="17">
        <f t="shared" si="23"/>
        <v>0.08</v>
      </c>
      <c r="X37" s="31">
        <f t="shared" si="18"/>
        <v>0</v>
      </c>
      <c r="Y37" s="149">
        <f t="shared" si="23"/>
        <v>0.08</v>
      </c>
      <c r="Z37" s="150">
        <f t="shared" si="19"/>
        <v>0</v>
      </c>
      <c r="AA37" s="17">
        <f t="shared" si="23"/>
        <v>0.08</v>
      </c>
      <c r="AB37" s="31">
        <f t="shared" si="20"/>
        <v>0</v>
      </c>
      <c r="AC37" s="149">
        <f t="shared" si="23"/>
        <v>0.08</v>
      </c>
      <c r="AD37" s="150">
        <f t="shared" si="21"/>
        <v>0</v>
      </c>
      <c r="AE37" s="17">
        <f t="shared" si="23"/>
        <v>0.08</v>
      </c>
      <c r="AF37" s="31">
        <f t="shared" si="22"/>
        <v>0</v>
      </c>
    </row>
    <row r="38" spans="1:32" ht="15" customHeight="1">
      <c r="A38" s="3">
        <v>26</v>
      </c>
      <c r="B38" s="221" t="s">
        <v>63</v>
      </c>
      <c r="C38" s="221"/>
      <c r="D38" s="221"/>
      <c r="E38" s="221"/>
      <c r="F38" s="221"/>
      <c r="G38" s="222"/>
      <c r="H38" s="11">
        <f t="shared" ref="H38:J38" si="24">SUM(H30:H37)</f>
        <v>0.36799999999999999</v>
      </c>
      <c r="I38" s="53">
        <f t="shared" si="24"/>
        <v>0.36799999999999999</v>
      </c>
      <c r="J38" s="49">
        <f t="shared" si="24"/>
        <v>0</v>
      </c>
      <c r="K38" s="11">
        <f t="shared" ref="K38:L38" si="25">SUM(K30:K37)</f>
        <v>0.36799999999999999</v>
      </c>
      <c r="L38" s="16">
        <f t="shared" si="25"/>
        <v>0</v>
      </c>
      <c r="M38" s="151">
        <f t="shared" ref="M38:N38" si="26">SUM(M30:M37)</f>
        <v>0.36799999999999999</v>
      </c>
      <c r="N38" s="147">
        <f t="shared" si="26"/>
        <v>0</v>
      </c>
      <c r="O38" s="11">
        <f t="shared" ref="O38:P38" si="27">SUM(O30:O37)</f>
        <v>0.36799999999999999</v>
      </c>
      <c r="P38" s="16">
        <f t="shared" si="27"/>
        <v>0</v>
      </c>
      <c r="Q38" s="151">
        <f t="shared" ref="Q38:R38" si="28">SUM(Q30:Q37)</f>
        <v>0.36799999999999999</v>
      </c>
      <c r="R38" s="147">
        <f t="shared" si="28"/>
        <v>0</v>
      </c>
      <c r="S38" s="11">
        <f t="shared" ref="S38:T38" si="29">SUM(S30:S37)</f>
        <v>0.36799999999999999</v>
      </c>
      <c r="T38" s="16">
        <f t="shared" si="29"/>
        <v>0</v>
      </c>
      <c r="U38" s="151">
        <f t="shared" ref="U38:V38" si="30">SUM(U30:U37)</f>
        <v>0.36799999999999999</v>
      </c>
      <c r="V38" s="147">
        <f t="shared" si="30"/>
        <v>0</v>
      </c>
      <c r="W38" s="11">
        <f t="shared" ref="W38:X38" si="31">SUM(W30:W37)</f>
        <v>0.36799999999999999</v>
      </c>
      <c r="X38" s="16">
        <f t="shared" si="31"/>
        <v>0</v>
      </c>
      <c r="Y38" s="151">
        <f t="shared" ref="Y38:Z38" si="32">SUM(Y30:Y37)</f>
        <v>0.36799999999999999</v>
      </c>
      <c r="Z38" s="147">
        <f t="shared" si="32"/>
        <v>0</v>
      </c>
      <c r="AA38" s="11">
        <f t="shared" ref="AA38:AB38" si="33">SUM(AA30:AA37)</f>
        <v>0.36799999999999999</v>
      </c>
      <c r="AB38" s="16">
        <f t="shared" si="33"/>
        <v>0</v>
      </c>
      <c r="AC38" s="151">
        <f t="shared" ref="AC38:AF38" si="34">SUM(AC30:AC37)</f>
        <v>0.36799999999999999</v>
      </c>
      <c r="AD38" s="147">
        <f t="shared" si="34"/>
        <v>0</v>
      </c>
      <c r="AE38" s="11">
        <f t="shared" si="34"/>
        <v>0.36799999999999999</v>
      </c>
      <c r="AF38" s="16">
        <f t="shared" si="34"/>
        <v>0</v>
      </c>
    </row>
    <row r="39" spans="1:32" ht="15">
      <c r="A39" s="3">
        <v>27</v>
      </c>
      <c r="B39" s="219"/>
      <c r="C39" s="220"/>
      <c r="D39" s="220"/>
      <c r="E39" s="220"/>
      <c r="F39" s="220"/>
      <c r="G39" s="220"/>
      <c r="H39" s="19"/>
      <c r="I39" s="77"/>
      <c r="J39" s="55"/>
      <c r="K39" s="9"/>
      <c r="L39" s="13"/>
      <c r="M39" s="143"/>
      <c r="N39" s="153"/>
      <c r="O39" s="9"/>
      <c r="P39" s="13"/>
      <c r="Q39" s="143"/>
      <c r="R39" s="153"/>
      <c r="S39" s="9"/>
      <c r="T39" s="13"/>
      <c r="U39" s="143"/>
      <c r="V39" s="153"/>
      <c r="W39" s="9"/>
      <c r="X39" s="13"/>
      <c r="Y39" s="143"/>
      <c r="Z39" s="153"/>
      <c r="AA39" s="9"/>
      <c r="AB39" s="13"/>
      <c r="AC39" s="143"/>
      <c r="AD39" s="153"/>
      <c r="AE39" s="9"/>
      <c r="AF39" s="13"/>
    </row>
    <row r="40" spans="1:32" ht="27.75" customHeight="1">
      <c r="A40" s="3">
        <v>28</v>
      </c>
      <c r="B40" s="76" t="s">
        <v>64</v>
      </c>
      <c r="C40" s="226" t="s">
        <v>65</v>
      </c>
      <c r="D40" s="226"/>
      <c r="E40" s="226"/>
      <c r="F40" s="226"/>
      <c r="G40" s="227"/>
      <c r="H40" s="27"/>
      <c r="I40" s="56" t="s">
        <v>212</v>
      </c>
      <c r="J40" s="77" t="s">
        <v>41</v>
      </c>
      <c r="K40" s="33"/>
      <c r="L40" s="9" t="s">
        <v>41</v>
      </c>
      <c r="M40" s="154"/>
      <c r="N40" s="143" t="s">
        <v>41</v>
      </c>
      <c r="O40" s="33"/>
      <c r="P40" s="9" t="s">
        <v>41</v>
      </c>
      <c r="Q40" s="154"/>
      <c r="R40" s="143" t="s">
        <v>41</v>
      </c>
      <c r="S40" s="33"/>
      <c r="T40" s="9" t="s">
        <v>41</v>
      </c>
      <c r="U40" s="154"/>
      <c r="V40" s="143" t="s">
        <v>41</v>
      </c>
      <c r="W40" s="33"/>
      <c r="X40" s="9" t="s">
        <v>41</v>
      </c>
      <c r="Y40" s="154"/>
      <c r="Z40" s="143" t="s">
        <v>41</v>
      </c>
      <c r="AA40" s="33"/>
      <c r="AB40" s="9" t="s">
        <v>41</v>
      </c>
      <c r="AC40" s="154"/>
      <c r="AD40" s="143" t="s">
        <v>41</v>
      </c>
      <c r="AE40" s="33"/>
      <c r="AF40" s="9" t="s">
        <v>41</v>
      </c>
    </row>
    <row r="41" spans="1:32" ht="33.75" customHeight="1">
      <c r="A41" s="3">
        <v>29</v>
      </c>
      <c r="B41" s="74" t="s">
        <v>15</v>
      </c>
      <c r="C41" s="272" t="s">
        <v>217</v>
      </c>
      <c r="D41" s="272"/>
      <c r="E41" s="272"/>
      <c r="F41" s="272"/>
      <c r="G41" s="273"/>
      <c r="H41" s="30"/>
      <c r="I41" s="57">
        <v>22</v>
      </c>
      <c r="J41" s="52">
        <f>IF(I41*'Salários e Benefícios'!$K$4*2-J15*0.06&lt;0,0,ROUND(I41*'Salários e Benefícios'!$K$4*2-J15*0.06,2))</f>
        <v>178.2</v>
      </c>
      <c r="K41" s="114">
        <f>$I$41</f>
        <v>22</v>
      </c>
      <c r="L41" s="64">
        <f>IF(K41*'Salários e Benefícios'!$K$4*2-L15*0.06&lt;0,0,ROUND(K41*'Salários e Benefícios'!$K$4*2-L15*0.06,2))</f>
        <v>178.2</v>
      </c>
      <c r="M41" s="155">
        <f>$I$41</f>
        <v>22</v>
      </c>
      <c r="N41" s="150">
        <f>IF(M41*'Salários e Benefícios'!$K$4*2-N15*0.06&lt;0,0,ROUND(M41*'Salários e Benefícios'!$K$4*2-N15*0.06,2))</f>
        <v>178.2</v>
      </c>
      <c r="O41" s="114">
        <f>$I$41</f>
        <v>22</v>
      </c>
      <c r="P41" s="64">
        <f>IF(O41*'Salários e Benefícios'!$K$4*2-P15*0.06&lt;0,0,ROUND(O41*'Salários e Benefícios'!$K$4*2-P15*0.06,2))</f>
        <v>178.2</v>
      </c>
      <c r="Q41" s="155">
        <f>$I$41</f>
        <v>22</v>
      </c>
      <c r="R41" s="150">
        <f>IF(Q41*'Salários e Benefícios'!$K$10*2-R15*0.06&lt;0,0,ROUND(Q41*'Salários e Benefícios'!$K$10*2-R15*0.06,2))</f>
        <v>211.2</v>
      </c>
      <c r="S41" s="114">
        <f>$I$41</f>
        <v>22</v>
      </c>
      <c r="T41" s="64">
        <f>IF(S41*'Salários e Benefícios'!$K$5*2-T15*0.06&lt;0,0,ROUND(S41*'Salários e Benefícios'!$K$5*2-T15*0.06,2))</f>
        <v>44</v>
      </c>
      <c r="U41" s="155">
        <f>$I$41</f>
        <v>22</v>
      </c>
      <c r="V41" s="150">
        <f>IF(U41*'Salários e Benefícios'!$K$9*2-V15*0.06&lt;0,0,ROUND(U41*'Salários e Benefícios'!$K$9*2-V15*0.06,2))</f>
        <v>178.2</v>
      </c>
      <c r="W41" s="114">
        <f>$I$41</f>
        <v>22</v>
      </c>
      <c r="X41" s="64">
        <f>IF(W41*'Salários e Benefícios'!$K$6*2-X15*0.06&lt;0,0,ROUND(W41*'Salários e Benefícios'!$K$6*2-X15*0.06,2))</f>
        <v>184.8</v>
      </c>
      <c r="Y41" s="155">
        <f>$I$41</f>
        <v>22</v>
      </c>
      <c r="Z41" s="150">
        <f>IF(Y41*'Salários e Benefícios'!$K$8*2-Z15*0.06&lt;0,0,ROUND(Y41*'Salários e Benefícios'!$K$8*2-Z15*0.06,2))</f>
        <v>154</v>
      </c>
      <c r="AA41" s="114">
        <f>$I$41</f>
        <v>22</v>
      </c>
      <c r="AB41" s="64">
        <f>IF(AA41*'Salários e Benefícios'!$K$11*2-AB15*0.06&lt;0,0,ROUND(AA41*'Salários e Benefícios'!$K$11*2-AB15*0.06,2))</f>
        <v>193.6</v>
      </c>
      <c r="AC41" s="155">
        <f>$I$41</f>
        <v>22</v>
      </c>
      <c r="AD41" s="150">
        <f>IF(AC41*'Salários e Benefícios'!$K$7*2-AD15*0.06&lt;0,0,ROUND(AC41*'Salários e Benefícios'!$K$7*2-AD15*0.06,2))</f>
        <v>242</v>
      </c>
      <c r="AE41" s="114">
        <f>$I$41</f>
        <v>22</v>
      </c>
      <c r="AF41" s="64">
        <f>IF(AE41*'Salários e Benefícios'!$K$4*2-AF15*0.06&lt;0,0,ROUND(AE41*'Salários e Benefícios'!$K$4*2-AF15*0.06,2))</f>
        <v>178.2</v>
      </c>
    </row>
    <row r="42" spans="1:32" ht="46.5" customHeight="1">
      <c r="A42" s="3">
        <v>30</v>
      </c>
      <c r="B42" s="170" t="s">
        <v>16</v>
      </c>
      <c r="C42" s="245" t="s">
        <v>196</v>
      </c>
      <c r="D42" s="245"/>
      <c r="E42" s="245"/>
      <c r="F42" s="245"/>
      <c r="G42" s="246"/>
      <c r="H42" s="169">
        <f>'Salários e Benefícios'!F4</f>
        <v>0</v>
      </c>
      <c r="I42" s="57">
        <v>22</v>
      </c>
      <c r="J42" s="52">
        <f>ROUND(I42*$H42*0.9,2)</f>
        <v>0</v>
      </c>
      <c r="K42" s="114">
        <f>$I$41</f>
        <v>22</v>
      </c>
      <c r="L42" s="31">
        <f>ROUND(K42*$H42*0.9,2)</f>
        <v>0</v>
      </c>
      <c r="M42" s="155">
        <f>$I$41</f>
        <v>22</v>
      </c>
      <c r="N42" s="150">
        <f>ROUND(M42*$H42*0.9,2)</f>
        <v>0</v>
      </c>
      <c r="O42" s="114">
        <f>$I$41</f>
        <v>22</v>
      </c>
      <c r="P42" s="31">
        <f>ROUND(O42*$H42*0.9,2)</f>
        <v>0</v>
      </c>
      <c r="Q42" s="155">
        <f>$I$41</f>
        <v>22</v>
      </c>
      <c r="R42" s="150">
        <f>ROUND(Q42*$H42*0.9,2)</f>
        <v>0</v>
      </c>
      <c r="S42" s="114">
        <f>$I$41</f>
        <v>22</v>
      </c>
      <c r="T42" s="31">
        <f>ROUND(S42*$H42*0.9,2)</f>
        <v>0</v>
      </c>
      <c r="U42" s="155">
        <f>$I$41</f>
        <v>22</v>
      </c>
      <c r="V42" s="150">
        <f>ROUND(U42*$H42*0.9,2)</f>
        <v>0</v>
      </c>
      <c r="W42" s="114">
        <f>$I$41</f>
        <v>22</v>
      </c>
      <c r="X42" s="31">
        <f>ROUND(W42*$H42*0.9,2)</f>
        <v>0</v>
      </c>
      <c r="Y42" s="155">
        <f>$I$41</f>
        <v>22</v>
      </c>
      <c r="Z42" s="150">
        <f>ROUND(Y42*$H42*0.9,2)</f>
        <v>0</v>
      </c>
      <c r="AA42" s="114">
        <f>$I$41</f>
        <v>22</v>
      </c>
      <c r="AB42" s="31">
        <f>ROUND(AA42*$H42*0.9,2)</f>
        <v>0</v>
      </c>
      <c r="AC42" s="155">
        <f>$I$41</f>
        <v>22</v>
      </c>
      <c r="AD42" s="150">
        <f>ROUND(AC42*$H42*0.9,2)</f>
        <v>0</v>
      </c>
      <c r="AE42" s="114">
        <f>$I$41</f>
        <v>22</v>
      </c>
      <c r="AF42" s="31">
        <f>ROUND(AE42*$H42*0.9,2)</f>
        <v>0</v>
      </c>
    </row>
    <row r="43" spans="1:32" ht="15" customHeight="1">
      <c r="A43" s="3">
        <v>31</v>
      </c>
      <c r="B43" s="170" t="s">
        <v>43</v>
      </c>
      <c r="C43" s="246" t="s">
        <v>45</v>
      </c>
      <c r="D43" s="248"/>
      <c r="E43" s="248"/>
      <c r="F43" s="248"/>
      <c r="G43" s="268"/>
      <c r="H43" s="169"/>
      <c r="I43" s="78"/>
      <c r="J43" s="52">
        <f t="shared" ref="J43:AF44" si="35">$H43</f>
        <v>0</v>
      </c>
      <c r="K43" s="22"/>
      <c r="L43" s="31">
        <f t="shared" si="35"/>
        <v>0</v>
      </c>
      <c r="M43" s="144"/>
      <c r="N43" s="150">
        <f t="shared" si="35"/>
        <v>0</v>
      </c>
      <c r="O43" s="22"/>
      <c r="P43" s="31">
        <f t="shared" si="35"/>
        <v>0</v>
      </c>
      <c r="Q43" s="144"/>
      <c r="R43" s="150">
        <f t="shared" si="35"/>
        <v>0</v>
      </c>
      <c r="S43" s="22"/>
      <c r="T43" s="31">
        <f t="shared" si="35"/>
        <v>0</v>
      </c>
      <c r="U43" s="144"/>
      <c r="V43" s="150">
        <f t="shared" si="35"/>
        <v>0</v>
      </c>
      <c r="W43" s="22"/>
      <c r="X43" s="31">
        <f t="shared" si="35"/>
        <v>0</v>
      </c>
      <c r="Y43" s="144"/>
      <c r="Z43" s="150">
        <f t="shared" si="35"/>
        <v>0</v>
      </c>
      <c r="AA43" s="22"/>
      <c r="AB43" s="31">
        <f t="shared" si="35"/>
        <v>0</v>
      </c>
      <c r="AC43" s="144"/>
      <c r="AD43" s="150">
        <f t="shared" si="35"/>
        <v>0</v>
      </c>
      <c r="AE43" s="22"/>
      <c r="AF43" s="31">
        <f t="shared" si="35"/>
        <v>0</v>
      </c>
    </row>
    <row r="44" spans="1:32" ht="15" customHeight="1">
      <c r="A44" s="3">
        <v>32</v>
      </c>
      <c r="B44" s="170" t="s">
        <v>18</v>
      </c>
      <c r="C44" s="245" t="s">
        <v>197</v>
      </c>
      <c r="D44" s="245"/>
      <c r="E44" s="245"/>
      <c r="F44" s="245"/>
      <c r="G44" s="246"/>
      <c r="H44" s="169">
        <f>'Salários e Benefícios'!G4</f>
        <v>0</v>
      </c>
      <c r="I44" s="78"/>
      <c r="J44" s="52">
        <f t="shared" si="35"/>
        <v>0</v>
      </c>
      <c r="K44" s="22"/>
      <c r="L44" s="31">
        <f t="shared" si="35"/>
        <v>0</v>
      </c>
      <c r="M44" s="144"/>
      <c r="N44" s="150">
        <f t="shared" si="35"/>
        <v>0</v>
      </c>
      <c r="O44" s="22"/>
      <c r="P44" s="31">
        <f t="shared" si="35"/>
        <v>0</v>
      </c>
      <c r="Q44" s="144"/>
      <c r="R44" s="150">
        <f t="shared" si="35"/>
        <v>0</v>
      </c>
      <c r="S44" s="22"/>
      <c r="T44" s="31">
        <f t="shared" si="35"/>
        <v>0</v>
      </c>
      <c r="U44" s="144"/>
      <c r="V44" s="150">
        <f t="shared" si="35"/>
        <v>0</v>
      </c>
      <c r="W44" s="22"/>
      <c r="X44" s="31">
        <f t="shared" si="35"/>
        <v>0</v>
      </c>
      <c r="Y44" s="144"/>
      <c r="Z44" s="150">
        <f t="shared" si="35"/>
        <v>0</v>
      </c>
      <c r="AA44" s="22"/>
      <c r="AB44" s="31">
        <f t="shared" si="35"/>
        <v>0</v>
      </c>
      <c r="AC44" s="144"/>
      <c r="AD44" s="150">
        <f t="shared" si="35"/>
        <v>0</v>
      </c>
      <c r="AE44" s="22"/>
      <c r="AF44" s="31">
        <f t="shared" si="35"/>
        <v>0</v>
      </c>
    </row>
    <row r="45" spans="1:32" ht="15" customHeight="1">
      <c r="A45" s="3">
        <v>33</v>
      </c>
      <c r="B45" s="221" t="s">
        <v>66</v>
      </c>
      <c r="C45" s="221"/>
      <c r="D45" s="221"/>
      <c r="E45" s="221"/>
      <c r="F45" s="221"/>
      <c r="G45" s="222"/>
      <c r="H45" s="80"/>
      <c r="I45" s="77"/>
      <c r="J45" s="54">
        <f>SUM(J41:J44)</f>
        <v>178.2</v>
      </c>
      <c r="K45" s="9"/>
      <c r="L45" s="32">
        <f>SUM(L41:L44)</f>
        <v>178.2</v>
      </c>
      <c r="M45" s="143"/>
      <c r="N45" s="152">
        <f>SUM(N41:N44)</f>
        <v>178.2</v>
      </c>
      <c r="O45" s="9"/>
      <c r="P45" s="32">
        <f>SUM(P41:P44)</f>
        <v>178.2</v>
      </c>
      <c r="Q45" s="143"/>
      <c r="R45" s="152">
        <f>SUM(R41:R44)</f>
        <v>211.2</v>
      </c>
      <c r="S45" s="9"/>
      <c r="T45" s="32">
        <f>SUM(T41:T44)</f>
        <v>44</v>
      </c>
      <c r="U45" s="143"/>
      <c r="V45" s="152">
        <f>SUM(V41:V44)</f>
        <v>178.2</v>
      </c>
      <c r="W45" s="9"/>
      <c r="X45" s="32">
        <f>SUM(X41:X44)</f>
        <v>184.8</v>
      </c>
      <c r="Y45" s="143"/>
      <c r="Z45" s="152">
        <f>SUM(Z41:Z44)</f>
        <v>154</v>
      </c>
      <c r="AA45" s="9"/>
      <c r="AB45" s="32">
        <f>SUM(AB41:AB44)</f>
        <v>193.6</v>
      </c>
      <c r="AC45" s="143"/>
      <c r="AD45" s="152">
        <f>SUM(AD41:AD44)</f>
        <v>242</v>
      </c>
      <c r="AE45" s="9"/>
      <c r="AF45" s="32">
        <f>SUM(AF41:AF44)</f>
        <v>178.2</v>
      </c>
    </row>
    <row r="46" spans="1:32" ht="15">
      <c r="A46" s="3">
        <v>34</v>
      </c>
      <c r="B46" s="228"/>
      <c r="C46" s="229"/>
      <c r="D46" s="229"/>
      <c r="E46" s="229"/>
      <c r="F46" s="229"/>
      <c r="G46" s="229"/>
      <c r="H46" s="19"/>
      <c r="I46" s="77"/>
      <c r="J46" s="55"/>
      <c r="K46" s="9"/>
      <c r="L46" s="13"/>
      <c r="M46" s="143"/>
      <c r="N46" s="153"/>
      <c r="O46" s="9"/>
      <c r="P46" s="13"/>
      <c r="Q46" s="143"/>
      <c r="R46" s="153"/>
      <c r="S46" s="9"/>
      <c r="T46" s="13"/>
      <c r="U46" s="143"/>
      <c r="V46" s="153"/>
      <c r="W46" s="9"/>
      <c r="X46" s="13"/>
      <c r="Y46" s="143"/>
      <c r="Z46" s="153"/>
      <c r="AA46" s="9"/>
      <c r="AB46" s="13"/>
      <c r="AC46" s="143"/>
      <c r="AD46" s="153"/>
      <c r="AE46" s="9"/>
      <c r="AF46" s="13"/>
    </row>
    <row r="47" spans="1:32" ht="22.9" customHeight="1">
      <c r="A47" s="3">
        <v>35</v>
      </c>
      <c r="B47" s="226" t="s">
        <v>67</v>
      </c>
      <c r="C47" s="226"/>
      <c r="D47" s="226"/>
      <c r="E47" s="226"/>
      <c r="F47" s="226"/>
      <c r="G47" s="227"/>
      <c r="H47" s="27"/>
      <c r="I47" s="56"/>
      <c r="J47" s="77" t="s">
        <v>41</v>
      </c>
      <c r="K47" s="33"/>
      <c r="L47" s="9" t="s">
        <v>41</v>
      </c>
      <c r="M47" s="154"/>
      <c r="N47" s="143" t="s">
        <v>41</v>
      </c>
      <c r="O47" s="33"/>
      <c r="P47" s="9" t="s">
        <v>41</v>
      </c>
      <c r="Q47" s="154"/>
      <c r="R47" s="143" t="s">
        <v>41</v>
      </c>
      <c r="S47" s="33"/>
      <c r="T47" s="9" t="s">
        <v>41</v>
      </c>
      <c r="U47" s="154"/>
      <c r="V47" s="143" t="s">
        <v>41</v>
      </c>
      <c r="W47" s="33"/>
      <c r="X47" s="9" t="s">
        <v>41</v>
      </c>
      <c r="Y47" s="154"/>
      <c r="Z47" s="143" t="s">
        <v>41</v>
      </c>
      <c r="AA47" s="33"/>
      <c r="AB47" s="9" t="s">
        <v>41</v>
      </c>
      <c r="AC47" s="154"/>
      <c r="AD47" s="143" t="s">
        <v>41</v>
      </c>
      <c r="AE47" s="33"/>
      <c r="AF47" s="9" t="s">
        <v>41</v>
      </c>
    </row>
    <row r="48" spans="1:32" ht="15">
      <c r="A48" s="3">
        <v>36</v>
      </c>
      <c r="B48" s="75" t="s">
        <v>48</v>
      </c>
      <c r="C48" s="247" t="str">
        <f>C24</f>
        <v>Submódulo  2.1 - 13º SALÁRIO E ADICIONAL DE FÉRIAS</v>
      </c>
      <c r="D48" s="247"/>
      <c r="E48" s="247"/>
      <c r="F48" s="247"/>
      <c r="G48" s="239"/>
      <c r="H48" s="79"/>
      <c r="I48" s="78"/>
      <c r="J48" s="54">
        <f>J27</f>
        <v>0</v>
      </c>
      <c r="K48" s="22"/>
      <c r="L48" s="32">
        <f>L27</f>
        <v>0</v>
      </c>
      <c r="M48" s="144"/>
      <c r="N48" s="152">
        <f>N27</f>
        <v>0</v>
      </c>
      <c r="O48" s="22"/>
      <c r="P48" s="32">
        <f>P27</f>
        <v>0</v>
      </c>
      <c r="Q48" s="144"/>
      <c r="R48" s="152">
        <f>R27</f>
        <v>0</v>
      </c>
      <c r="S48" s="22"/>
      <c r="T48" s="32">
        <f>T27</f>
        <v>0</v>
      </c>
      <c r="U48" s="144"/>
      <c r="V48" s="152">
        <f>V27</f>
        <v>0</v>
      </c>
      <c r="W48" s="22"/>
      <c r="X48" s="32">
        <f>X27</f>
        <v>0</v>
      </c>
      <c r="Y48" s="144"/>
      <c r="Z48" s="152">
        <f>Z27</f>
        <v>0</v>
      </c>
      <c r="AA48" s="22"/>
      <c r="AB48" s="32">
        <f>AB27</f>
        <v>0</v>
      </c>
      <c r="AC48" s="144"/>
      <c r="AD48" s="152">
        <f>AD27</f>
        <v>0</v>
      </c>
      <c r="AE48" s="22"/>
      <c r="AF48" s="32">
        <f>AF27</f>
        <v>0</v>
      </c>
    </row>
    <row r="49" spans="1:32" ht="15">
      <c r="A49" s="3">
        <v>37</v>
      </c>
      <c r="B49" s="75" t="s">
        <v>52</v>
      </c>
      <c r="C49" s="247" t="str">
        <f>C29</f>
        <v>Submódulo 2.2 -  ENCARGOS PREVIDÊNCIÁRIOS E FGTS</v>
      </c>
      <c r="D49" s="247"/>
      <c r="E49" s="247"/>
      <c r="F49" s="247"/>
      <c r="G49" s="239"/>
      <c r="H49" s="79"/>
      <c r="I49" s="78"/>
      <c r="J49" s="54">
        <f>J38</f>
        <v>0</v>
      </c>
      <c r="K49" s="22"/>
      <c r="L49" s="32">
        <f>L38</f>
        <v>0</v>
      </c>
      <c r="M49" s="144"/>
      <c r="N49" s="152">
        <f>N38</f>
        <v>0</v>
      </c>
      <c r="O49" s="22"/>
      <c r="P49" s="32">
        <f>P38</f>
        <v>0</v>
      </c>
      <c r="Q49" s="144"/>
      <c r="R49" s="152">
        <f>R38</f>
        <v>0</v>
      </c>
      <c r="S49" s="22"/>
      <c r="T49" s="32">
        <f>T38</f>
        <v>0</v>
      </c>
      <c r="U49" s="144"/>
      <c r="V49" s="152">
        <f>V38</f>
        <v>0</v>
      </c>
      <c r="W49" s="22"/>
      <c r="X49" s="32">
        <f>X38</f>
        <v>0</v>
      </c>
      <c r="Y49" s="144"/>
      <c r="Z49" s="152">
        <f>Z38</f>
        <v>0</v>
      </c>
      <c r="AA49" s="22"/>
      <c r="AB49" s="32">
        <f>AB38</f>
        <v>0</v>
      </c>
      <c r="AC49" s="144"/>
      <c r="AD49" s="152">
        <f>AD38</f>
        <v>0</v>
      </c>
      <c r="AE49" s="22"/>
      <c r="AF49" s="32">
        <f>AF38</f>
        <v>0</v>
      </c>
    </row>
    <row r="50" spans="1:32" ht="15">
      <c r="A50" s="3">
        <v>38</v>
      </c>
      <c r="B50" s="75" t="s">
        <v>64</v>
      </c>
      <c r="C50" s="247" t="str">
        <f>C40</f>
        <v>Submódulo 2.3 - BENEFÍCIOS MENSAIS E DIÁRIOS</v>
      </c>
      <c r="D50" s="247"/>
      <c r="E50" s="247"/>
      <c r="F50" s="247"/>
      <c r="G50" s="239"/>
      <c r="H50" s="79"/>
      <c r="I50" s="78"/>
      <c r="J50" s="54">
        <f>J45</f>
        <v>178.2</v>
      </c>
      <c r="K50" s="22"/>
      <c r="L50" s="32">
        <f>L45</f>
        <v>178.2</v>
      </c>
      <c r="M50" s="144"/>
      <c r="N50" s="152">
        <f>N45</f>
        <v>178.2</v>
      </c>
      <c r="O50" s="22"/>
      <c r="P50" s="32">
        <f>P45</f>
        <v>178.2</v>
      </c>
      <c r="Q50" s="144"/>
      <c r="R50" s="152">
        <f>R45</f>
        <v>211.2</v>
      </c>
      <c r="S50" s="22"/>
      <c r="T50" s="32">
        <f>T45</f>
        <v>44</v>
      </c>
      <c r="U50" s="144"/>
      <c r="V50" s="152">
        <f>V45</f>
        <v>178.2</v>
      </c>
      <c r="W50" s="22"/>
      <c r="X50" s="32">
        <f>X45</f>
        <v>184.8</v>
      </c>
      <c r="Y50" s="144"/>
      <c r="Z50" s="152">
        <f>Z45</f>
        <v>154</v>
      </c>
      <c r="AA50" s="22"/>
      <c r="AB50" s="32">
        <f>AB45</f>
        <v>193.6</v>
      </c>
      <c r="AC50" s="144"/>
      <c r="AD50" s="152">
        <f>AD45</f>
        <v>242</v>
      </c>
      <c r="AE50" s="22"/>
      <c r="AF50" s="32">
        <f>AF45</f>
        <v>178.2</v>
      </c>
    </row>
    <row r="51" spans="1:32" ht="15">
      <c r="A51" s="3">
        <v>39</v>
      </c>
      <c r="B51" s="221" t="s">
        <v>68</v>
      </c>
      <c r="C51" s="221"/>
      <c r="D51" s="221"/>
      <c r="E51" s="221"/>
      <c r="F51" s="221"/>
      <c r="G51" s="222"/>
      <c r="H51" s="80"/>
      <c r="I51" s="77"/>
      <c r="J51" s="54">
        <f>SUM(J48:J50)</f>
        <v>178.2</v>
      </c>
      <c r="K51" s="9"/>
      <c r="L51" s="32">
        <f>SUM(L48:L50)</f>
        <v>178.2</v>
      </c>
      <c r="M51" s="143"/>
      <c r="N51" s="152">
        <f>SUM(N48:N50)</f>
        <v>178.2</v>
      </c>
      <c r="O51" s="9"/>
      <c r="P51" s="32">
        <f>SUM(P48:P50)</f>
        <v>178.2</v>
      </c>
      <c r="Q51" s="143"/>
      <c r="R51" s="152">
        <f>SUM(R48:R50)</f>
        <v>211.2</v>
      </c>
      <c r="S51" s="9"/>
      <c r="T51" s="32">
        <f>SUM(T48:T50)</f>
        <v>44</v>
      </c>
      <c r="U51" s="143"/>
      <c r="V51" s="152">
        <f>SUM(V48:V50)</f>
        <v>178.2</v>
      </c>
      <c r="W51" s="9"/>
      <c r="X51" s="32">
        <f>SUM(X48:X50)</f>
        <v>184.8</v>
      </c>
      <c r="Y51" s="143"/>
      <c r="Z51" s="152">
        <f>SUM(Z48:Z50)</f>
        <v>154</v>
      </c>
      <c r="AA51" s="9"/>
      <c r="AB51" s="32">
        <f>SUM(AB48:AB50)</f>
        <v>193.6</v>
      </c>
      <c r="AC51" s="143"/>
      <c r="AD51" s="152">
        <f>SUM(AD48:AD50)</f>
        <v>242</v>
      </c>
      <c r="AE51" s="9"/>
      <c r="AF51" s="32">
        <f>SUM(AF48:AF50)</f>
        <v>178.2</v>
      </c>
    </row>
    <row r="52" spans="1:32" ht="15">
      <c r="A52" s="3">
        <v>40</v>
      </c>
      <c r="B52" s="259"/>
      <c r="C52" s="260"/>
      <c r="D52" s="260"/>
      <c r="E52" s="260"/>
      <c r="F52" s="260"/>
      <c r="G52" s="260"/>
      <c r="H52" s="28"/>
      <c r="I52" s="58"/>
      <c r="J52" s="55"/>
      <c r="K52" s="18"/>
      <c r="L52" s="13"/>
      <c r="M52" s="156"/>
      <c r="N52" s="153"/>
      <c r="O52" s="18"/>
      <c r="P52" s="13"/>
      <c r="Q52" s="156"/>
      <c r="R52" s="153"/>
      <c r="S52" s="18"/>
      <c r="T52" s="13"/>
      <c r="U52" s="156"/>
      <c r="V52" s="153"/>
      <c r="W52" s="18"/>
      <c r="X52" s="13"/>
      <c r="Y52" s="156"/>
      <c r="Z52" s="153"/>
      <c r="AA52" s="18"/>
      <c r="AB52" s="13"/>
      <c r="AC52" s="156"/>
      <c r="AD52" s="153"/>
      <c r="AE52" s="18"/>
      <c r="AF52" s="13"/>
    </row>
    <row r="53" spans="1:32" ht="15" customHeight="1">
      <c r="A53" s="3">
        <v>41</v>
      </c>
      <c r="B53" s="263" t="s">
        <v>69</v>
      </c>
      <c r="C53" s="263"/>
      <c r="D53" s="263"/>
      <c r="E53" s="263"/>
      <c r="F53" s="263"/>
      <c r="G53" s="264"/>
      <c r="H53" s="80"/>
      <c r="I53" s="77"/>
      <c r="J53" s="50"/>
      <c r="K53" s="9"/>
      <c r="L53" s="8"/>
      <c r="M53" s="143"/>
      <c r="N53" s="148"/>
      <c r="O53" s="9"/>
      <c r="P53" s="8"/>
      <c r="Q53" s="143"/>
      <c r="R53" s="148"/>
      <c r="S53" s="9"/>
      <c r="T53" s="8"/>
      <c r="U53" s="143"/>
      <c r="V53" s="148"/>
      <c r="W53" s="9"/>
      <c r="X53" s="8"/>
      <c r="Y53" s="143"/>
      <c r="Z53" s="148"/>
      <c r="AA53" s="9"/>
      <c r="AB53" s="8"/>
      <c r="AC53" s="143"/>
      <c r="AD53" s="148"/>
      <c r="AE53" s="9"/>
      <c r="AF53" s="8"/>
    </row>
    <row r="54" spans="1:32" ht="15" customHeight="1">
      <c r="A54" s="3">
        <v>42</v>
      </c>
      <c r="B54" s="232" t="s">
        <v>70</v>
      </c>
      <c r="C54" s="232"/>
      <c r="D54" s="232"/>
      <c r="E54" s="232"/>
      <c r="F54" s="232"/>
      <c r="G54" s="233"/>
      <c r="H54" s="80" t="s">
        <v>135</v>
      </c>
      <c r="I54" s="77"/>
      <c r="J54" s="77" t="s">
        <v>41</v>
      </c>
      <c r="K54" s="9"/>
      <c r="L54" s="9" t="s">
        <v>41</v>
      </c>
      <c r="M54" s="143"/>
      <c r="N54" s="143" t="s">
        <v>41</v>
      </c>
      <c r="O54" s="9"/>
      <c r="P54" s="9" t="s">
        <v>41</v>
      </c>
      <c r="Q54" s="143"/>
      <c r="R54" s="143" t="s">
        <v>41</v>
      </c>
      <c r="S54" s="9"/>
      <c r="T54" s="9" t="s">
        <v>41</v>
      </c>
      <c r="U54" s="143"/>
      <c r="V54" s="143" t="s">
        <v>41</v>
      </c>
      <c r="W54" s="9"/>
      <c r="X54" s="9" t="s">
        <v>41</v>
      </c>
      <c r="Y54" s="143"/>
      <c r="Z54" s="143" t="s">
        <v>41</v>
      </c>
      <c r="AA54" s="9"/>
      <c r="AB54" s="9" t="s">
        <v>41</v>
      </c>
      <c r="AC54" s="143"/>
      <c r="AD54" s="143" t="s">
        <v>41</v>
      </c>
      <c r="AE54" s="9"/>
      <c r="AF54" s="9" t="s">
        <v>41</v>
      </c>
    </row>
    <row r="55" spans="1:32" ht="15" customHeight="1">
      <c r="A55" s="3">
        <v>43</v>
      </c>
      <c r="B55" s="166"/>
      <c r="C55" s="243" t="s">
        <v>132</v>
      </c>
      <c r="D55" s="243"/>
      <c r="E55" s="243"/>
      <c r="F55" s="243"/>
      <c r="G55" s="244"/>
      <c r="H55" s="168">
        <v>0</v>
      </c>
      <c r="I55" s="93">
        <f>ROUND(SUM(I56:I58),2)</f>
        <v>14.85</v>
      </c>
      <c r="J55" s="54">
        <f>ROUND(I55*$H55,2)</f>
        <v>0</v>
      </c>
      <c r="K55" s="94">
        <f t="shared" ref="K55" si="36">ROUND(SUM(K56:K58),2)</f>
        <v>14.85</v>
      </c>
      <c r="L55" s="32">
        <f t="shared" ref="L55" si="37">ROUND(K55*$H55,2)</f>
        <v>0</v>
      </c>
      <c r="M55" s="157">
        <f t="shared" ref="M55" si="38">ROUND(SUM(M56:M58),2)</f>
        <v>14.85</v>
      </c>
      <c r="N55" s="152">
        <f t="shared" ref="N55" si="39">ROUND(M55*$H55,2)</f>
        <v>0</v>
      </c>
      <c r="O55" s="94">
        <f t="shared" ref="O55" si="40">ROUND(SUM(O56:O58),2)</f>
        <v>14.85</v>
      </c>
      <c r="P55" s="32">
        <f t="shared" ref="P55" si="41">ROUND(O55*$H55,2)</f>
        <v>0</v>
      </c>
      <c r="Q55" s="157">
        <f t="shared" ref="Q55" si="42">ROUND(SUM(Q56:Q58),2)</f>
        <v>17.600000000000001</v>
      </c>
      <c r="R55" s="152">
        <f t="shared" ref="R55" si="43">ROUND(Q55*$H55,2)</f>
        <v>0</v>
      </c>
      <c r="S55" s="94">
        <f t="shared" ref="S55" si="44">ROUND(SUM(S56:S58),2)</f>
        <v>3.67</v>
      </c>
      <c r="T55" s="32">
        <f t="shared" ref="T55" si="45">ROUND(S55*$H55,2)</f>
        <v>0</v>
      </c>
      <c r="U55" s="157">
        <f t="shared" ref="U55" si="46">ROUND(SUM(U56:U58),2)</f>
        <v>14.85</v>
      </c>
      <c r="V55" s="152">
        <f t="shared" ref="V55" si="47">ROUND(U55*$H55,2)</f>
        <v>0</v>
      </c>
      <c r="W55" s="94">
        <f t="shared" ref="W55" si="48">ROUND(SUM(W56:W58),2)</f>
        <v>15.4</v>
      </c>
      <c r="X55" s="32">
        <f t="shared" ref="X55" si="49">ROUND(W55*$H55,2)</f>
        <v>0</v>
      </c>
      <c r="Y55" s="157">
        <f t="shared" ref="Y55:AA55" si="50">ROUND(SUM(Y56:Y58),2)</f>
        <v>12.83</v>
      </c>
      <c r="Z55" s="152">
        <f t="shared" ref="Z55" si="51">ROUND(Y55*$H55,2)</f>
        <v>0</v>
      </c>
      <c r="AA55" s="94">
        <f t="shared" si="50"/>
        <v>16.13</v>
      </c>
      <c r="AB55" s="32">
        <f t="shared" ref="AB55" si="52">ROUND(AA55*$H55,2)</f>
        <v>0</v>
      </c>
      <c r="AC55" s="157">
        <f t="shared" ref="AC55" si="53">ROUND(SUM(AC56:AC58),2)</f>
        <v>20.170000000000002</v>
      </c>
      <c r="AD55" s="152">
        <f t="shared" ref="AD55" si="54">ROUND(AC55*$H55,2)</f>
        <v>0</v>
      </c>
      <c r="AE55" s="94">
        <f t="shared" ref="AE55" si="55">ROUND(SUM(AE56:AE58),2)</f>
        <v>14.85</v>
      </c>
      <c r="AF55" s="32">
        <f t="shared" ref="AF55" si="56">ROUND(AE55*$H55,2)</f>
        <v>0</v>
      </c>
    </row>
    <row r="56" spans="1:32" ht="15" customHeight="1">
      <c r="A56" s="3">
        <v>44</v>
      </c>
      <c r="B56" s="166" t="s">
        <v>15</v>
      </c>
      <c r="C56" s="223" t="s">
        <v>71</v>
      </c>
      <c r="D56" s="223"/>
      <c r="E56" s="223"/>
      <c r="F56" s="223"/>
      <c r="G56" s="224"/>
      <c r="H56" s="92">
        <f>H$55</f>
        <v>0</v>
      </c>
      <c r="I56" s="52">
        <f>((J$21+J$21/12+J$21/12+J$21/36)+J50)/12</f>
        <v>14.85</v>
      </c>
      <c r="J56" s="52">
        <f>I56*$H56</f>
        <v>0</v>
      </c>
      <c r="K56" s="31">
        <f>((L$21+L$21/12+L$21/12+L$21/36)+L50)/12</f>
        <v>14.85</v>
      </c>
      <c r="L56" s="31">
        <f t="shared" ref="L56:L58" si="57">K56*$H56</f>
        <v>0</v>
      </c>
      <c r="M56" s="150">
        <f>((N$21+N$21/12+N$21/12+N$21/36)+N50)/12</f>
        <v>14.85</v>
      </c>
      <c r="N56" s="150">
        <f t="shared" ref="N56:N58" si="58">M56*$H56</f>
        <v>0</v>
      </c>
      <c r="O56" s="31">
        <f>((P$21+P$21/12+P$21/12+P$21/36)+P50)/12</f>
        <v>14.85</v>
      </c>
      <c r="P56" s="31">
        <f t="shared" ref="P56:P58" si="59">O56*$H56</f>
        <v>0</v>
      </c>
      <c r="Q56" s="150">
        <f>((R$21+R$21/12+R$21/12+R$21/36)+R50)/12</f>
        <v>17.600000000000001</v>
      </c>
      <c r="R56" s="150">
        <f t="shared" ref="R56:R58" si="60">Q56*$H56</f>
        <v>0</v>
      </c>
      <c r="S56" s="31">
        <f>((T$21+T$21/12+T$21/12+T$21/36)+T50)/12</f>
        <v>3.67</v>
      </c>
      <c r="T56" s="31">
        <f t="shared" ref="T56:T58" si="61">S56*$H56</f>
        <v>0</v>
      </c>
      <c r="U56" s="150">
        <f>((V$21+V$21/12+V$21/12+V$21/36)+V50)/12</f>
        <v>14.85</v>
      </c>
      <c r="V56" s="150">
        <f t="shared" ref="V56:V58" si="62">U56*$H56</f>
        <v>0</v>
      </c>
      <c r="W56" s="31">
        <f>((X$21+X$21/12+X$21/12+X$21/36)+X50)/12</f>
        <v>15.4</v>
      </c>
      <c r="X56" s="31">
        <f t="shared" ref="X56:X58" si="63">W56*$H56</f>
        <v>0</v>
      </c>
      <c r="Y56" s="150">
        <f>((Z$21+Z$21/12+Z$21/12+Z$21/36)+Z50)/12</f>
        <v>12.83</v>
      </c>
      <c r="Z56" s="150">
        <f t="shared" ref="Z56:Z58" si="64">Y56*$H56</f>
        <v>0</v>
      </c>
      <c r="AA56" s="31">
        <f>((AB$21+AB$21/12+AB$21/12+AB$21/36)+AB50)/12</f>
        <v>16.13</v>
      </c>
      <c r="AB56" s="31">
        <f t="shared" ref="AB56:AB58" si="65">AA56*$H56</f>
        <v>0</v>
      </c>
      <c r="AC56" s="150">
        <f>((AD$21+AD$21/12+AD$21/12+AD$21/36)+AD50)/12</f>
        <v>20.170000000000002</v>
      </c>
      <c r="AD56" s="150">
        <f t="shared" ref="AD56:AD58" si="66">AC56*$H56</f>
        <v>0</v>
      </c>
      <c r="AE56" s="31">
        <f>((AF$21+AF$21/12+AF$21/12+AF$21/36)+AF50)/12</f>
        <v>14.85</v>
      </c>
      <c r="AF56" s="31">
        <f t="shared" ref="AF56:AF58" si="67">AE56*$H56</f>
        <v>0</v>
      </c>
    </row>
    <row r="57" spans="1:32" ht="15" customHeight="1">
      <c r="A57" s="3">
        <v>45</v>
      </c>
      <c r="B57" s="166" t="s">
        <v>16</v>
      </c>
      <c r="C57" s="223" t="s">
        <v>72</v>
      </c>
      <c r="D57" s="223"/>
      <c r="E57" s="223"/>
      <c r="F57" s="223"/>
      <c r="G57" s="224"/>
      <c r="H57" s="92">
        <f>H$55</f>
        <v>0</v>
      </c>
      <c r="I57" s="52">
        <f>((J$21+J$21/12+J$21/12+J$21/36)/12)*I$37</f>
        <v>0</v>
      </c>
      <c r="J57" s="52">
        <f>I57*$H57</f>
        <v>0</v>
      </c>
      <c r="K57" s="31">
        <f t="shared" ref="K57" si="68">((L$21+L$21/12+L$21/12+L$21/36)/12)*K$37</f>
        <v>0</v>
      </c>
      <c r="L57" s="31">
        <f t="shared" si="57"/>
        <v>0</v>
      </c>
      <c r="M57" s="150">
        <f t="shared" ref="M57" si="69">((N$21+N$21/12+N$21/12+N$21/36)/12)*M$37</f>
        <v>0</v>
      </c>
      <c r="N57" s="150">
        <f t="shared" si="58"/>
        <v>0</v>
      </c>
      <c r="O57" s="31">
        <f t="shared" ref="O57" si="70">((P$21+P$21/12+P$21/12+P$21/36)/12)*O$37</f>
        <v>0</v>
      </c>
      <c r="P57" s="31">
        <f t="shared" si="59"/>
        <v>0</v>
      </c>
      <c r="Q57" s="150">
        <f t="shared" ref="Q57" si="71">((R$21+R$21/12+R$21/12+R$21/36)/12)*Q$37</f>
        <v>0</v>
      </c>
      <c r="R57" s="150">
        <f t="shared" si="60"/>
        <v>0</v>
      </c>
      <c r="S57" s="31">
        <f t="shared" ref="S57" si="72">((T$21+T$21/12+T$21/12+T$21/36)/12)*S$37</f>
        <v>0</v>
      </c>
      <c r="T57" s="31">
        <f t="shared" si="61"/>
        <v>0</v>
      </c>
      <c r="U57" s="150">
        <f t="shared" ref="U57" si="73">((V$21+V$21/12+V$21/12+V$21/36)/12)*U$37</f>
        <v>0</v>
      </c>
      <c r="V57" s="150">
        <f t="shared" si="62"/>
        <v>0</v>
      </c>
      <c r="W57" s="31">
        <f t="shared" ref="W57" si="74">((X$21+X$21/12+X$21/12+X$21/36)/12)*W$37</f>
        <v>0</v>
      </c>
      <c r="X57" s="31">
        <f t="shared" si="63"/>
        <v>0</v>
      </c>
      <c r="Y57" s="150">
        <f t="shared" ref="Y57" si="75">((Z$21+Z$21/12+Z$21/12+Z$21/36)/12)*Y$37</f>
        <v>0</v>
      </c>
      <c r="Z57" s="150">
        <f t="shared" si="64"/>
        <v>0</v>
      </c>
      <c r="AA57" s="31">
        <f t="shared" ref="AA57" si="76">((AB$21+AB$21/12+AB$21/12+AB$21/36)/12)*AA$37</f>
        <v>0</v>
      </c>
      <c r="AB57" s="31">
        <f t="shared" si="65"/>
        <v>0</v>
      </c>
      <c r="AC57" s="150">
        <f t="shared" ref="AC57" si="77">((AD$21+AD$21/12+AD$21/12+AD$21/36)/12)*AC$37</f>
        <v>0</v>
      </c>
      <c r="AD57" s="150">
        <f t="shared" si="66"/>
        <v>0</v>
      </c>
      <c r="AE57" s="31">
        <f t="shared" ref="AE57" si="78">((AF$21+AF$21/12+AF$21/12+AF$21/36)/12)*AE$37</f>
        <v>0</v>
      </c>
      <c r="AF57" s="31">
        <f t="shared" si="67"/>
        <v>0</v>
      </c>
    </row>
    <row r="58" spans="1:32" ht="27.75" customHeight="1">
      <c r="A58" s="3">
        <v>46</v>
      </c>
      <c r="B58" s="166" t="s">
        <v>43</v>
      </c>
      <c r="C58" s="223" t="s">
        <v>136</v>
      </c>
      <c r="D58" s="223"/>
      <c r="E58" s="223"/>
      <c r="F58" s="223"/>
      <c r="G58" s="224"/>
      <c r="H58" s="92">
        <f>H$55</f>
        <v>0</v>
      </c>
      <c r="I58" s="52">
        <f>0.4*(I57+J37)</f>
        <v>0</v>
      </c>
      <c r="J58" s="52">
        <f>I58*$H58</f>
        <v>0</v>
      </c>
      <c r="K58" s="31">
        <f t="shared" ref="K58" si="79">0.4*(K57+L37)</f>
        <v>0</v>
      </c>
      <c r="L58" s="31">
        <f t="shared" si="57"/>
        <v>0</v>
      </c>
      <c r="M58" s="150">
        <f t="shared" ref="M58" si="80">0.4*(M57+N37)</f>
        <v>0</v>
      </c>
      <c r="N58" s="150">
        <f t="shared" si="58"/>
        <v>0</v>
      </c>
      <c r="O58" s="31">
        <f t="shared" ref="O58" si="81">0.4*(O57+P37)</f>
        <v>0</v>
      </c>
      <c r="P58" s="31">
        <f t="shared" si="59"/>
        <v>0</v>
      </c>
      <c r="Q58" s="150">
        <f t="shared" ref="Q58" si="82">0.4*(Q57+R37)</f>
        <v>0</v>
      </c>
      <c r="R58" s="150">
        <f t="shared" si="60"/>
        <v>0</v>
      </c>
      <c r="S58" s="31">
        <f t="shared" ref="S58" si="83">0.4*(S57+T37)</f>
        <v>0</v>
      </c>
      <c r="T58" s="31">
        <f t="shared" si="61"/>
        <v>0</v>
      </c>
      <c r="U58" s="150">
        <f t="shared" ref="U58" si="84">0.4*(U57+V37)</f>
        <v>0</v>
      </c>
      <c r="V58" s="150">
        <f t="shared" si="62"/>
        <v>0</v>
      </c>
      <c r="W58" s="31">
        <f t="shared" ref="W58" si="85">0.4*(W57+X37)</f>
        <v>0</v>
      </c>
      <c r="X58" s="31">
        <f t="shared" si="63"/>
        <v>0</v>
      </c>
      <c r="Y58" s="150">
        <f t="shared" ref="Y58" si="86">0.4*(Y57+Z37)</f>
        <v>0</v>
      </c>
      <c r="Z58" s="150">
        <f t="shared" si="64"/>
        <v>0</v>
      </c>
      <c r="AA58" s="31">
        <f t="shared" ref="AA58" si="87">0.4*(AA57+AB37)</f>
        <v>0</v>
      </c>
      <c r="AB58" s="31">
        <f t="shared" si="65"/>
        <v>0</v>
      </c>
      <c r="AC58" s="150">
        <f t="shared" ref="AC58" si="88">0.4*(AC57+AD37)</f>
        <v>0</v>
      </c>
      <c r="AD58" s="150">
        <f t="shared" si="66"/>
        <v>0</v>
      </c>
      <c r="AE58" s="31">
        <f t="shared" ref="AE58" si="89">0.4*(AE57+AF37)</f>
        <v>0</v>
      </c>
      <c r="AF58" s="31">
        <f t="shared" si="67"/>
        <v>0</v>
      </c>
    </row>
    <row r="59" spans="1:32" ht="27.75" customHeight="1">
      <c r="A59" s="3">
        <v>47</v>
      </c>
      <c r="B59" s="166"/>
      <c r="C59" s="243" t="s">
        <v>133</v>
      </c>
      <c r="D59" s="243"/>
      <c r="E59" s="243"/>
      <c r="F59" s="243"/>
      <c r="G59" s="244"/>
      <c r="H59" s="168">
        <v>1</v>
      </c>
      <c r="I59" s="54">
        <f>I60</f>
        <v>0</v>
      </c>
      <c r="J59" s="54">
        <f>ROUND(I59*$H59,2)</f>
        <v>0</v>
      </c>
      <c r="K59" s="142">
        <f>K60</f>
        <v>0</v>
      </c>
      <c r="L59" s="32">
        <f>ROUND(K59*$H59,2)</f>
        <v>0</v>
      </c>
      <c r="M59" s="152">
        <f>ROUND(SUM(M60:M60),2)</f>
        <v>0</v>
      </c>
      <c r="N59" s="152">
        <f>ROUND(M59*$H59,2)</f>
        <v>0</v>
      </c>
      <c r="O59" s="32">
        <f t="shared" ref="O59:AE59" si="90">ROUND(SUM(O60:O60),2)</f>
        <v>0</v>
      </c>
      <c r="P59" s="32">
        <f>ROUND(O59*$H59,2)</f>
        <v>0</v>
      </c>
      <c r="Q59" s="152">
        <f t="shared" si="90"/>
        <v>0</v>
      </c>
      <c r="R59" s="152">
        <f>ROUND(Q59*$H59,2)</f>
        <v>0</v>
      </c>
      <c r="S59" s="32">
        <f>ROUND(SUM(S60:S60),2)</f>
        <v>0</v>
      </c>
      <c r="T59" s="32">
        <f>ROUND(S59*$H59,2)</f>
        <v>0</v>
      </c>
      <c r="U59" s="152">
        <f t="shared" si="90"/>
        <v>0</v>
      </c>
      <c r="V59" s="152">
        <f>ROUND(U59*$H59,2)</f>
        <v>0</v>
      </c>
      <c r="W59" s="32">
        <f t="shared" si="90"/>
        <v>0</v>
      </c>
      <c r="X59" s="32">
        <f>ROUND(W59*$H59,2)</f>
        <v>0</v>
      </c>
      <c r="Y59" s="152">
        <f t="shared" si="90"/>
        <v>0</v>
      </c>
      <c r="Z59" s="152">
        <f>ROUND(Y59*$H59,2)</f>
        <v>0</v>
      </c>
      <c r="AA59" s="32">
        <f t="shared" si="90"/>
        <v>0</v>
      </c>
      <c r="AB59" s="32">
        <f>ROUND(AA59*$H59,2)</f>
        <v>0</v>
      </c>
      <c r="AC59" s="152">
        <f t="shared" si="90"/>
        <v>0</v>
      </c>
      <c r="AD59" s="152">
        <f>ROUND(AC59*$H59,2)</f>
        <v>0</v>
      </c>
      <c r="AE59" s="32">
        <f t="shared" si="90"/>
        <v>0</v>
      </c>
      <c r="AF59" s="32">
        <f>ROUND(AE59*$H59,2)</f>
        <v>0</v>
      </c>
    </row>
    <row r="60" spans="1:32" ht="28.5" customHeight="1">
      <c r="A60" s="3">
        <v>48</v>
      </c>
      <c r="B60" s="166" t="s">
        <v>18</v>
      </c>
      <c r="C60" s="223" t="s">
        <v>134</v>
      </c>
      <c r="D60" s="223"/>
      <c r="E60" s="223"/>
      <c r="F60" s="223"/>
      <c r="G60" s="224"/>
      <c r="H60" s="92">
        <f>H$59</f>
        <v>1</v>
      </c>
      <c r="I60" s="52">
        <f>0.4*(J37)</f>
        <v>0</v>
      </c>
      <c r="J60" s="52">
        <f>I60*$H60</f>
        <v>0</v>
      </c>
      <c r="K60" s="31">
        <f>0.4*(L37)</f>
        <v>0</v>
      </c>
      <c r="L60" s="31">
        <f t="shared" ref="L60" si="91">K60*$H60</f>
        <v>0</v>
      </c>
      <c r="M60" s="150">
        <f>0.4*(N37)</f>
        <v>0</v>
      </c>
      <c r="N60" s="150">
        <f t="shared" ref="N60" si="92">M60*$H60</f>
        <v>0</v>
      </c>
      <c r="O60" s="31">
        <f>0.4*(P37)</f>
        <v>0</v>
      </c>
      <c r="P60" s="31">
        <f t="shared" ref="P60" si="93">O60*$H60</f>
        <v>0</v>
      </c>
      <c r="Q60" s="150">
        <f>0.4*(R37)</f>
        <v>0</v>
      </c>
      <c r="R60" s="150">
        <f t="shared" ref="R60" si="94">Q60*$H60</f>
        <v>0</v>
      </c>
      <c r="S60" s="31">
        <f>0.4*(T37)</f>
        <v>0</v>
      </c>
      <c r="T60" s="31">
        <f t="shared" ref="T60" si="95">S60*$H60</f>
        <v>0</v>
      </c>
      <c r="U60" s="150">
        <f>0.4*(V37)</f>
        <v>0</v>
      </c>
      <c r="V60" s="150">
        <f t="shared" ref="V60" si="96">U60*$H60</f>
        <v>0</v>
      </c>
      <c r="W60" s="31">
        <f>0.4*(X37)</f>
        <v>0</v>
      </c>
      <c r="X60" s="31">
        <f t="shared" ref="X60" si="97">W60*$H60</f>
        <v>0</v>
      </c>
      <c r="Y60" s="150">
        <f>0.4*(Z37)</f>
        <v>0</v>
      </c>
      <c r="Z60" s="150">
        <f t="shared" ref="Z60" si="98">Y60*$H60</f>
        <v>0</v>
      </c>
      <c r="AA60" s="31">
        <f>0.4*(AB37)</f>
        <v>0</v>
      </c>
      <c r="AB60" s="31">
        <f t="shared" ref="AB60" si="99">AA60*$H60</f>
        <v>0</v>
      </c>
      <c r="AC60" s="150">
        <f>0.4*(AD37)</f>
        <v>0</v>
      </c>
      <c r="AD60" s="150">
        <f t="shared" ref="AD60" si="100">AC60*$H60</f>
        <v>0</v>
      </c>
      <c r="AE60" s="31">
        <f>0.4*(AF37)</f>
        <v>0</v>
      </c>
      <c r="AF60" s="31">
        <f t="shared" ref="AF60" si="101">AE60*$H60</f>
        <v>0</v>
      </c>
    </row>
    <row r="61" spans="1:32" ht="15" customHeight="1">
      <c r="A61" s="3">
        <v>49</v>
      </c>
      <c r="B61" s="221" t="s">
        <v>73</v>
      </c>
      <c r="C61" s="221"/>
      <c r="D61" s="221"/>
      <c r="E61" s="221"/>
      <c r="F61" s="221"/>
      <c r="G61" s="222"/>
      <c r="H61" s="11">
        <f>H55+H59</f>
        <v>1</v>
      </c>
      <c r="I61" s="93">
        <f>I59+I55</f>
        <v>14.85</v>
      </c>
      <c r="J61" s="54">
        <f>J55+J59</f>
        <v>0</v>
      </c>
      <c r="K61" s="94">
        <f>K59+K55</f>
        <v>14.85</v>
      </c>
      <c r="L61" s="32">
        <f t="shared" ref="L61" si="102">L55+L59</f>
        <v>0</v>
      </c>
      <c r="M61" s="157">
        <f>M59+M55</f>
        <v>14.85</v>
      </c>
      <c r="N61" s="152">
        <f t="shared" ref="N61" si="103">N55+N59</f>
        <v>0</v>
      </c>
      <c r="O61" s="94">
        <f t="shared" ref="O61" si="104">O59+O55</f>
        <v>14.85</v>
      </c>
      <c r="P61" s="32">
        <f t="shared" ref="P61" si="105">P55+P59</f>
        <v>0</v>
      </c>
      <c r="Q61" s="157">
        <f t="shared" ref="Q61" si="106">Q59+Q55</f>
        <v>17.600000000000001</v>
      </c>
      <c r="R61" s="152">
        <f t="shared" ref="R61" si="107">R55+R59</f>
        <v>0</v>
      </c>
      <c r="S61" s="94">
        <f t="shared" ref="S61" si="108">S59+S55</f>
        <v>3.67</v>
      </c>
      <c r="T61" s="32">
        <f t="shared" ref="T61" si="109">T55+T59</f>
        <v>0</v>
      </c>
      <c r="U61" s="157">
        <f t="shared" ref="U61" si="110">U59+U55</f>
        <v>14.85</v>
      </c>
      <c r="V61" s="152">
        <f t="shared" ref="V61" si="111">V55+V59</f>
        <v>0</v>
      </c>
      <c r="W61" s="94">
        <f t="shared" ref="W61" si="112">W59+W55</f>
        <v>15.4</v>
      </c>
      <c r="X61" s="32">
        <f t="shared" ref="X61" si="113">X55+X59</f>
        <v>0</v>
      </c>
      <c r="Y61" s="157">
        <f t="shared" ref="Y61:AA61" si="114">Y59+Y55</f>
        <v>12.83</v>
      </c>
      <c r="Z61" s="152">
        <f t="shared" ref="Z61:AB61" si="115">Z55+Z59</f>
        <v>0</v>
      </c>
      <c r="AA61" s="94">
        <f t="shared" si="114"/>
        <v>16.13</v>
      </c>
      <c r="AB61" s="32">
        <f t="shared" si="115"/>
        <v>0</v>
      </c>
      <c r="AC61" s="157">
        <f t="shared" ref="AC61" si="116">AC59+AC55</f>
        <v>20.170000000000002</v>
      </c>
      <c r="AD61" s="152">
        <f t="shared" ref="AD61" si="117">AD55+AD59</f>
        <v>0</v>
      </c>
      <c r="AE61" s="94">
        <f t="shared" ref="AE61" si="118">AE59+AE55</f>
        <v>14.85</v>
      </c>
      <c r="AF61" s="32">
        <f t="shared" ref="AF61" si="119">AF55+AF59</f>
        <v>0</v>
      </c>
    </row>
    <row r="62" spans="1:32" ht="15">
      <c r="A62" s="3">
        <v>50</v>
      </c>
      <c r="B62" s="228"/>
      <c r="C62" s="229"/>
      <c r="D62" s="229"/>
      <c r="E62" s="229"/>
      <c r="F62" s="229"/>
      <c r="G62" s="229"/>
      <c r="H62" s="19"/>
      <c r="I62" s="77"/>
      <c r="J62" s="77"/>
      <c r="K62" s="9"/>
      <c r="L62" s="9"/>
      <c r="M62" s="143"/>
      <c r="N62" s="143"/>
      <c r="O62" s="9"/>
      <c r="P62" s="9"/>
      <c r="Q62" s="143"/>
      <c r="R62" s="143"/>
      <c r="S62" s="9"/>
      <c r="T62" s="9"/>
      <c r="U62" s="143"/>
      <c r="V62" s="143"/>
      <c r="W62" s="9"/>
      <c r="X62" s="9"/>
      <c r="Y62" s="143"/>
      <c r="Z62" s="143"/>
      <c r="AA62" s="9"/>
      <c r="AB62" s="9"/>
      <c r="AC62" s="143"/>
      <c r="AD62" s="143"/>
      <c r="AE62" s="9"/>
      <c r="AF62" s="9"/>
    </row>
    <row r="63" spans="1:32" ht="15" customHeight="1">
      <c r="A63" s="3">
        <v>51</v>
      </c>
      <c r="B63" s="251" t="s">
        <v>74</v>
      </c>
      <c r="C63" s="251"/>
      <c r="D63" s="251"/>
      <c r="E63" s="251"/>
      <c r="F63" s="251"/>
      <c r="G63" s="252"/>
      <c r="H63" s="80"/>
      <c r="I63" s="77"/>
      <c r="J63" s="87"/>
      <c r="K63" s="9"/>
      <c r="L63" s="8"/>
      <c r="M63" s="143"/>
      <c r="N63" s="148"/>
      <c r="O63" s="9"/>
      <c r="P63" s="8"/>
      <c r="Q63" s="143"/>
      <c r="R63" s="148"/>
      <c r="S63" s="9"/>
      <c r="T63" s="8"/>
      <c r="U63" s="143"/>
      <c r="V63" s="148"/>
      <c r="W63" s="9"/>
      <c r="X63" s="8"/>
      <c r="Y63" s="143"/>
      <c r="Z63" s="148"/>
      <c r="AA63" s="9"/>
      <c r="AB63" s="8"/>
      <c r="AC63" s="143"/>
      <c r="AD63" s="148"/>
      <c r="AE63" s="9"/>
      <c r="AF63" s="8"/>
    </row>
    <row r="64" spans="1:32" ht="39" customHeight="1">
      <c r="A64" s="3">
        <v>52</v>
      </c>
      <c r="B64" s="232" t="s">
        <v>75</v>
      </c>
      <c r="C64" s="232"/>
      <c r="D64" s="232"/>
      <c r="E64" s="232"/>
      <c r="F64" s="232"/>
      <c r="G64" s="233"/>
      <c r="H64" s="95" t="s">
        <v>138</v>
      </c>
      <c r="I64" s="86"/>
      <c r="J64" s="54" t="s">
        <v>41</v>
      </c>
      <c r="K64" s="9"/>
      <c r="L64" s="32" t="s">
        <v>41</v>
      </c>
      <c r="M64" s="143"/>
      <c r="N64" s="152" t="s">
        <v>41</v>
      </c>
      <c r="O64" s="9"/>
      <c r="P64" s="32" t="s">
        <v>41</v>
      </c>
      <c r="Q64" s="143"/>
      <c r="R64" s="152" t="s">
        <v>41</v>
      </c>
      <c r="S64" s="9"/>
      <c r="T64" s="32" t="s">
        <v>41</v>
      </c>
      <c r="U64" s="143"/>
      <c r="V64" s="152" t="s">
        <v>41</v>
      </c>
      <c r="W64" s="9"/>
      <c r="X64" s="32" t="s">
        <v>41</v>
      </c>
      <c r="Y64" s="143"/>
      <c r="Z64" s="152" t="s">
        <v>41</v>
      </c>
      <c r="AA64" s="9"/>
      <c r="AB64" s="32" t="s">
        <v>41</v>
      </c>
      <c r="AC64" s="143"/>
      <c r="AD64" s="152" t="s">
        <v>41</v>
      </c>
      <c r="AE64" s="9"/>
      <c r="AF64" s="32" t="s">
        <v>41</v>
      </c>
    </row>
    <row r="65" spans="1:32" ht="15" customHeight="1">
      <c r="A65" s="3">
        <v>53</v>
      </c>
      <c r="B65" s="74" t="s">
        <v>15</v>
      </c>
      <c r="C65" s="224" t="s">
        <v>126</v>
      </c>
      <c r="D65" s="230"/>
      <c r="E65" s="230"/>
      <c r="F65" s="230"/>
      <c r="G65" s="231"/>
      <c r="H65" s="89">
        <v>30</v>
      </c>
      <c r="I65" s="115">
        <f>$H65</f>
        <v>30</v>
      </c>
      <c r="J65" s="52">
        <f>ROUND((((J$21+J51+J$61)/30)*I65)/12,2)</f>
        <v>14.85</v>
      </c>
      <c r="K65" s="89">
        <f t="shared" ref="K65:AE65" si="120">$H65</f>
        <v>30</v>
      </c>
      <c r="L65" s="64">
        <f>ROUND((((L$21+L51+L$61)/30)*K65)/12,2)</f>
        <v>14.85</v>
      </c>
      <c r="M65" s="158">
        <f t="shared" si="120"/>
        <v>30</v>
      </c>
      <c r="N65" s="150">
        <f>ROUND((((N$21+N51+N$61)/30)*M65)/12,2)</f>
        <v>14.85</v>
      </c>
      <c r="O65" s="89">
        <f t="shared" si="120"/>
        <v>30</v>
      </c>
      <c r="P65" s="64">
        <f>ROUND((((P$21+P51+P$61)/30)*O65)/12,2)</f>
        <v>14.85</v>
      </c>
      <c r="Q65" s="158">
        <f t="shared" si="120"/>
        <v>30</v>
      </c>
      <c r="R65" s="150">
        <f>ROUND((((R$21+R51+R$61)/30)*Q65)/12,2)</f>
        <v>17.600000000000001</v>
      </c>
      <c r="S65" s="89">
        <f t="shared" si="120"/>
        <v>30</v>
      </c>
      <c r="T65" s="64">
        <f>ROUND((((T$21+T51+T$61)/30)*S65)/12,2)</f>
        <v>3.67</v>
      </c>
      <c r="U65" s="158">
        <f t="shared" si="120"/>
        <v>30</v>
      </c>
      <c r="V65" s="150">
        <f>ROUND((((V$21+V51+V$61)/30)*U65)/12,2)</f>
        <v>14.85</v>
      </c>
      <c r="W65" s="89">
        <f t="shared" si="120"/>
        <v>30</v>
      </c>
      <c r="X65" s="64">
        <f>ROUND((((X$21+X51+X$61)/30)*W65)/12,2)</f>
        <v>15.4</v>
      </c>
      <c r="Y65" s="158">
        <f t="shared" si="120"/>
        <v>30</v>
      </c>
      <c r="Z65" s="150">
        <f>ROUND((((Z$21+Z51+Z$61)/30)*Y65)/12,2)</f>
        <v>12.83</v>
      </c>
      <c r="AA65" s="89">
        <f t="shared" si="120"/>
        <v>30</v>
      </c>
      <c r="AB65" s="64">
        <f>ROUND((((AB$21+AB51+AB$61)/30)*AA65)/12,2)</f>
        <v>16.13</v>
      </c>
      <c r="AC65" s="158">
        <f t="shared" si="120"/>
        <v>30</v>
      </c>
      <c r="AD65" s="150">
        <f>ROUND((((AD$21+AD51+AD$61)/30)*AC65)/12,2)</f>
        <v>20.170000000000002</v>
      </c>
      <c r="AE65" s="89">
        <f t="shared" si="120"/>
        <v>30</v>
      </c>
      <c r="AF65" s="64">
        <f>ROUND((((AF$21+AF51+AF$61)/30)*AE65)/12,2)</f>
        <v>14.85</v>
      </c>
    </row>
    <row r="66" spans="1:32" ht="15" customHeight="1">
      <c r="A66" s="3">
        <v>54</v>
      </c>
      <c r="B66" s="74" t="s">
        <v>16</v>
      </c>
      <c r="C66" s="224" t="s">
        <v>127</v>
      </c>
      <c r="D66" s="230"/>
      <c r="E66" s="230"/>
      <c r="F66" s="230"/>
      <c r="G66" s="231"/>
      <c r="H66" s="125"/>
      <c r="I66" s="171">
        <v>1</v>
      </c>
      <c r="J66" s="52">
        <f>ROUND((((J$21+J$49+J50+J$61)/30)*I66)/12,2)</f>
        <v>0.5</v>
      </c>
      <c r="K66" s="172">
        <v>1</v>
      </c>
      <c r="L66" s="64">
        <f>ROUND((((L$21+L$49+L50+L$61)/30)*K66)/12,2)</f>
        <v>0.5</v>
      </c>
      <c r="M66" s="172">
        <v>1</v>
      </c>
      <c r="N66" s="150">
        <f>ROUND((((N$21+N$49+N50+N$61)/30)*M66)/12,2)</f>
        <v>0.5</v>
      </c>
      <c r="O66" s="172">
        <v>1</v>
      </c>
      <c r="P66" s="64">
        <f>ROUND((((P$21+P$49+P50+P$61)/30)*O66)/12,2)</f>
        <v>0.5</v>
      </c>
      <c r="Q66" s="172">
        <v>1</v>
      </c>
      <c r="R66" s="150">
        <f>ROUND((((R$21+R$49+R50+R$61)/30)*Q66)/12,2)</f>
        <v>0.59</v>
      </c>
      <c r="S66" s="172">
        <v>1</v>
      </c>
      <c r="T66" s="64">
        <f>ROUND((((T$21+T$49+T50+T$61)/30)*S66)/12,2)</f>
        <v>0.12</v>
      </c>
      <c r="U66" s="172">
        <v>1</v>
      </c>
      <c r="V66" s="150">
        <f>ROUND((((V$21+V$49+V50+V$61)/30)*U66)/12,2)</f>
        <v>0.5</v>
      </c>
      <c r="W66" s="172">
        <v>1</v>
      </c>
      <c r="X66" s="64">
        <f>ROUND((((X$21+X$49+X50+X$61)/30)*W66)/12,2)</f>
        <v>0.51</v>
      </c>
      <c r="Y66" s="172">
        <v>1</v>
      </c>
      <c r="Z66" s="150">
        <f>ROUND((((Z$21+Z$49+Z50+Z$61)/30)*Y66)/12,2)</f>
        <v>0.43</v>
      </c>
      <c r="AA66" s="172">
        <v>1</v>
      </c>
      <c r="AB66" s="64">
        <f>ROUND((((AB$21+AB$49+AB50+AB$61)/30)*AA66)/12,2)</f>
        <v>0.54</v>
      </c>
      <c r="AC66" s="172">
        <v>1</v>
      </c>
      <c r="AD66" s="150">
        <f>ROUND((((AD$21+AD$49+AD50+AD$61)/30)*AC66)/12,2)</f>
        <v>0.67</v>
      </c>
      <c r="AE66" s="172">
        <v>1</v>
      </c>
      <c r="AF66" s="64">
        <f>ROUND((((AF$21+AF$49+AF50+AF$61)/30)*AE66)/12,2)</f>
        <v>0.5</v>
      </c>
    </row>
    <row r="67" spans="1:32" ht="15" customHeight="1">
      <c r="A67" s="3">
        <v>65</v>
      </c>
      <c r="B67" s="221" t="s">
        <v>76</v>
      </c>
      <c r="C67" s="221"/>
      <c r="D67" s="221"/>
      <c r="E67" s="221"/>
      <c r="F67" s="221"/>
      <c r="G67" s="222"/>
      <c r="H67" s="90">
        <f t="shared" ref="H67:AD67" si="121">SUM(H65:H66)</f>
        <v>30</v>
      </c>
      <c r="I67" s="91">
        <f t="shared" si="121"/>
        <v>31</v>
      </c>
      <c r="J67" s="54">
        <f t="shared" si="121"/>
        <v>15.35</v>
      </c>
      <c r="K67" s="90">
        <f t="shared" si="121"/>
        <v>31</v>
      </c>
      <c r="L67" s="32">
        <f t="shared" si="121"/>
        <v>15.35</v>
      </c>
      <c r="M67" s="159">
        <f t="shared" si="121"/>
        <v>31</v>
      </c>
      <c r="N67" s="152">
        <f t="shared" si="121"/>
        <v>15.35</v>
      </c>
      <c r="O67" s="90">
        <f t="shared" si="121"/>
        <v>31</v>
      </c>
      <c r="P67" s="32">
        <f t="shared" si="121"/>
        <v>15.35</v>
      </c>
      <c r="Q67" s="159">
        <f t="shared" si="121"/>
        <v>31</v>
      </c>
      <c r="R67" s="152">
        <f t="shared" si="121"/>
        <v>18.190000000000001</v>
      </c>
      <c r="S67" s="90">
        <f t="shared" si="121"/>
        <v>31</v>
      </c>
      <c r="T67" s="32">
        <f t="shared" si="121"/>
        <v>3.79</v>
      </c>
      <c r="U67" s="159">
        <f t="shared" si="121"/>
        <v>31</v>
      </c>
      <c r="V67" s="152">
        <f t="shared" si="121"/>
        <v>15.35</v>
      </c>
      <c r="W67" s="90">
        <f t="shared" si="121"/>
        <v>31</v>
      </c>
      <c r="X67" s="32">
        <f t="shared" si="121"/>
        <v>15.91</v>
      </c>
      <c r="Y67" s="159">
        <f t="shared" si="121"/>
        <v>31</v>
      </c>
      <c r="Z67" s="152">
        <f t="shared" si="121"/>
        <v>13.26</v>
      </c>
      <c r="AA67" s="90">
        <f t="shared" si="121"/>
        <v>31</v>
      </c>
      <c r="AB67" s="32">
        <f t="shared" si="121"/>
        <v>16.670000000000002</v>
      </c>
      <c r="AC67" s="159">
        <f t="shared" si="121"/>
        <v>31</v>
      </c>
      <c r="AD67" s="152">
        <f t="shared" si="121"/>
        <v>20.84</v>
      </c>
      <c r="AE67" s="90">
        <f t="shared" ref="AE67:AF67" si="122">SUM(AE65:AE66)</f>
        <v>31</v>
      </c>
      <c r="AF67" s="32">
        <f t="shared" si="122"/>
        <v>15.35</v>
      </c>
    </row>
    <row r="68" spans="1:32" ht="15">
      <c r="A68" s="3">
        <v>66</v>
      </c>
      <c r="B68" s="265"/>
      <c r="C68" s="265"/>
      <c r="D68" s="265"/>
      <c r="E68" s="265"/>
      <c r="F68" s="265"/>
      <c r="G68" s="219"/>
      <c r="H68" s="80"/>
      <c r="I68" s="77"/>
      <c r="J68" s="50"/>
      <c r="K68" s="9"/>
      <c r="L68" s="8"/>
      <c r="M68" s="143"/>
      <c r="N68" s="148"/>
      <c r="O68" s="9"/>
      <c r="P68" s="8"/>
      <c r="Q68" s="143"/>
      <c r="R68" s="148"/>
      <c r="S68" s="9"/>
      <c r="T68" s="8"/>
      <c r="U68" s="143"/>
      <c r="V68" s="148"/>
      <c r="W68" s="9"/>
      <c r="X68" s="8"/>
      <c r="Y68" s="143"/>
      <c r="Z68" s="148"/>
      <c r="AA68" s="9"/>
      <c r="AB68" s="8"/>
      <c r="AC68" s="143"/>
      <c r="AD68" s="148"/>
      <c r="AE68" s="9"/>
      <c r="AF68" s="8"/>
    </row>
    <row r="69" spans="1:32" ht="15" customHeight="1">
      <c r="A69" s="3">
        <v>67</v>
      </c>
      <c r="B69" s="232" t="s">
        <v>77</v>
      </c>
      <c r="C69" s="232"/>
      <c r="D69" s="232"/>
      <c r="E69" s="232"/>
      <c r="F69" s="232"/>
      <c r="G69" s="233"/>
      <c r="H69" s="80"/>
      <c r="I69" s="77"/>
      <c r="J69" s="50"/>
      <c r="K69" s="9"/>
      <c r="L69" s="8"/>
      <c r="M69" s="143"/>
      <c r="N69" s="148"/>
      <c r="O69" s="9"/>
      <c r="P69" s="8"/>
      <c r="Q69" s="143"/>
      <c r="R69" s="148"/>
      <c r="S69" s="9"/>
      <c r="T69" s="8"/>
      <c r="U69" s="143"/>
      <c r="V69" s="148"/>
      <c r="W69" s="9"/>
      <c r="X69" s="8"/>
      <c r="Y69" s="143"/>
      <c r="Z69" s="148"/>
      <c r="AA69" s="9"/>
      <c r="AB69" s="8"/>
      <c r="AC69" s="143"/>
      <c r="AD69" s="148"/>
      <c r="AE69" s="9"/>
      <c r="AF69" s="8"/>
    </row>
    <row r="70" spans="1:32" ht="15" customHeight="1">
      <c r="A70" s="3">
        <v>68</v>
      </c>
      <c r="B70" s="236" t="s">
        <v>78</v>
      </c>
      <c r="C70" s="236"/>
      <c r="D70" s="236"/>
      <c r="E70" s="236"/>
      <c r="F70" s="236"/>
      <c r="G70" s="237"/>
      <c r="H70" s="80"/>
      <c r="I70" s="77"/>
      <c r="J70" s="77" t="s">
        <v>41</v>
      </c>
      <c r="K70" s="9"/>
      <c r="L70" s="9" t="s">
        <v>41</v>
      </c>
      <c r="M70" s="143"/>
      <c r="N70" s="143" t="s">
        <v>41</v>
      </c>
      <c r="O70" s="9"/>
      <c r="P70" s="9" t="s">
        <v>41</v>
      </c>
      <c r="Q70" s="143"/>
      <c r="R70" s="143" t="s">
        <v>41</v>
      </c>
      <c r="S70" s="9"/>
      <c r="T70" s="9" t="s">
        <v>41</v>
      </c>
      <c r="U70" s="143"/>
      <c r="V70" s="143" t="s">
        <v>41</v>
      </c>
      <c r="W70" s="9"/>
      <c r="X70" s="9" t="s">
        <v>41</v>
      </c>
      <c r="Y70" s="143"/>
      <c r="Z70" s="143" t="s">
        <v>41</v>
      </c>
      <c r="AA70" s="9"/>
      <c r="AB70" s="9" t="s">
        <v>41</v>
      </c>
      <c r="AC70" s="143"/>
      <c r="AD70" s="143" t="s">
        <v>41</v>
      </c>
      <c r="AE70" s="9"/>
      <c r="AF70" s="9" t="s">
        <v>41</v>
      </c>
    </row>
    <row r="71" spans="1:32" ht="15" customHeight="1">
      <c r="A71" s="3">
        <v>69</v>
      </c>
      <c r="B71" s="74">
        <v>1</v>
      </c>
      <c r="C71" s="223" t="s">
        <v>79</v>
      </c>
      <c r="D71" s="223"/>
      <c r="E71" s="223"/>
      <c r="F71" s="223"/>
      <c r="G71" s="224"/>
      <c r="H71" s="79"/>
      <c r="I71" s="59">
        <v>0</v>
      </c>
      <c r="J71" s="60">
        <f>I71*J21</f>
        <v>0</v>
      </c>
      <c r="K71" s="10">
        <v>0</v>
      </c>
      <c r="L71" s="12">
        <f>K71*L21</f>
        <v>0</v>
      </c>
      <c r="M71" s="160">
        <v>0</v>
      </c>
      <c r="N71" s="161">
        <f>M71*N21</f>
        <v>0</v>
      </c>
      <c r="O71" s="10">
        <v>0</v>
      </c>
      <c r="P71" s="12">
        <f>O71*P21</f>
        <v>0</v>
      </c>
      <c r="Q71" s="160">
        <v>0</v>
      </c>
      <c r="R71" s="161">
        <f>Q71*R21</f>
        <v>0</v>
      </c>
      <c r="S71" s="10">
        <v>0</v>
      </c>
      <c r="T71" s="12">
        <f>S71*T21</f>
        <v>0</v>
      </c>
      <c r="U71" s="160">
        <v>0</v>
      </c>
      <c r="V71" s="161">
        <f>U71*V21</f>
        <v>0</v>
      </c>
      <c r="W71" s="10">
        <v>0</v>
      </c>
      <c r="X71" s="12">
        <f>W71*X21</f>
        <v>0</v>
      </c>
      <c r="Y71" s="160">
        <v>0</v>
      </c>
      <c r="Z71" s="161">
        <f>Y71*Z21</f>
        <v>0</v>
      </c>
      <c r="AA71" s="10">
        <v>0</v>
      </c>
      <c r="AB71" s="12">
        <f>AA71*AB21</f>
        <v>0</v>
      </c>
      <c r="AC71" s="160">
        <v>0</v>
      </c>
      <c r="AD71" s="161">
        <f>AC71*AD21</f>
        <v>0</v>
      </c>
      <c r="AE71" s="10">
        <v>0</v>
      </c>
      <c r="AF71" s="12">
        <f>AE71*AF21</f>
        <v>0</v>
      </c>
    </row>
    <row r="72" spans="1:32" ht="15" customHeight="1">
      <c r="A72" s="3">
        <v>70</v>
      </c>
      <c r="B72" s="221" t="s">
        <v>80</v>
      </c>
      <c r="C72" s="221"/>
      <c r="D72" s="221"/>
      <c r="E72" s="221"/>
      <c r="F72" s="221"/>
      <c r="G72" s="222"/>
      <c r="H72" s="80"/>
      <c r="I72" s="53">
        <f t="shared" ref="I72:J72" si="123">SUM(I71:I71)</f>
        <v>0</v>
      </c>
      <c r="J72" s="55">
        <f t="shared" si="123"/>
        <v>0</v>
      </c>
      <c r="K72" s="11">
        <f t="shared" ref="K72:L72" si="124">SUM(K71:K71)</f>
        <v>0</v>
      </c>
      <c r="L72" s="13">
        <f t="shared" si="124"/>
        <v>0</v>
      </c>
      <c r="M72" s="151">
        <f t="shared" ref="M72:N72" si="125">SUM(M71:M71)</f>
        <v>0</v>
      </c>
      <c r="N72" s="153">
        <f t="shared" si="125"/>
        <v>0</v>
      </c>
      <c r="O72" s="11">
        <f t="shared" ref="O72:P72" si="126">SUM(O71:O71)</f>
        <v>0</v>
      </c>
      <c r="P72" s="13">
        <f t="shared" si="126"/>
        <v>0</v>
      </c>
      <c r="Q72" s="151">
        <f t="shared" ref="Q72:R72" si="127">SUM(Q71:Q71)</f>
        <v>0</v>
      </c>
      <c r="R72" s="153">
        <f t="shared" si="127"/>
        <v>0</v>
      </c>
      <c r="S72" s="11">
        <f t="shared" ref="S72:T72" si="128">SUM(S71:S71)</f>
        <v>0</v>
      </c>
      <c r="T72" s="13">
        <f t="shared" si="128"/>
        <v>0</v>
      </c>
      <c r="U72" s="151">
        <f t="shared" ref="U72:V72" si="129">SUM(U71:U71)</f>
        <v>0</v>
      </c>
      <c r="V72" s="153">
        <f t="shared" si="129"/>
        <v>0</v>
      </c>
      <c r="W72" s="11">
        <f t="shared" ref="W72:X72" si="130">SUM(W71:W71)</f>
        <v>0</v>
      </c>
      <c r="X72" s="13">
        <f t="shared" si="130"/>
        <v>0</v>
      </c>
      <c r="Y72" s="151">
        <f t="shared" ref="Y72:Z72" si="131">SUM(Y71:Y71)</f>
        <v>0</v>
      </c>
      <c r="Z72" s="153">
        <f t="shared" si="131"/>
        <v>0</v>
      </c>
      <c r="AA72" s="11">
        <f t="shared" ref="AA72:AB72" si="132">SUM(AA71:AA71)</f>
        <v>0</v>
      </c>
      <c r="AB72" s="13">
        <f t="shared" si="132"/>
        <v>0</v>
      </c>
      <c r="AC72" s="151">
        <f t="shared" ref="AC72:AF72" si="133">SUM(AC71:AC71)</f>
        <v>0</v>
      </c>
      <c r="AD72" s="153">
        <f t="shared" si="133"/>
        <v>0</v>
      </c>
      <c r="AE72" s="11">
        <f t="shared" si="133"/>
        <v>0</v>
      </c>
      <c r="AF72" s="13">
        <f t="shared" si="133"/>
        <v>0</v>
      </c>
    </row>
    <row r="73" spans="1:32" ht="15">
      <c r="A73" s="3">
        <v>71</v>
      </c>
      <c r="B73" s="253"/>
      <c r="C73" s="220"/>
      <c r="D73" s="220"/>
      <c r="E73" s="220"/>
      <c r="F73" s="220"/>
      <c r="G73" s="220"/>
      <c r="H73" s="19"/>
      <c r="I73" s="77"/>
      <c r="J73" s="50"/>
      <c r="K73" s="9"/>
      <c r="L73" s="8"/>
      <c r="M73" s="143"/>
      <c r="N73" s="148"/>
      <c r="O73" s="9"/>
      <c r="P73" s="8"/>
      <c r="Q73" s="143"/>
      <c r="R73" s="148"/>
      <c r="S73" s="9"/>
      <c r="T73" s="8"/>
      <c r="U73" s="143"/>
      <c r="V73" s="148"/>
      <c r="W73" s="9"/>
      <c r="X73" s="8"/>
      <c r="Y73" s="143"/>
      <c r="Z73" s="148"/>
      <c r="AA73" s="9"/>
      <c r="AB73" s="8"/>
      <c r="AC73" s="143"/>
      <c r="AD73" s="148"/>
      <c r="AE73" s="9"/>
      <c r="AF73" s="8"/>
    </row>
    <row r="74" spans="1:32" ht="27" customHeight="1">
      <c r="A74" s="3">
        <v>72</v>
      </c>
      <c r="B74" s="254" t="s">
        <v>81</v>
      </c>
      <c r="C74" s="255"/>
      <c r="D74" s="255"/>
      <c r="E74" s="255"/>
      <c r="F74" s="255"/>
      <c r="G74" s="255"/>
      <c r="H74" s="33"/>
      <c r="I74" s="56"/>
      <c r="J74" s="77" t="s">
        <v>41</v>
      </c>
      <c r="K74" s="33"/>
      <c r="L74" s="9" t="s">
        <v>41</v>
      </c>
      <c r="M74" s="154"/>
      <c r="N74" s="143" t="s">
        <v>41</v>
      </c>
      <c r="O74" s="33"/>
      <c r="P74" s="9" t="s">
        <v>41</v>
      </c>
      <c r="Q74" s="154"/>
      <c r="R74" s="143" t="s">
        <v>41</v>
      </c>
      <c r="S74" s="33"/>
      <c r="T74" s="9" t="s">
        <v>41</v>
      </c>
      <c r="U74" s="154"/>
      <c r="V74" s="143" t="s">
        <v>41</v>
      </c>
      <c r="W74" s="33"/>
      <c r="X74" s="9" t="s">
        <v>41</v>
      </c>
      <c r="Y74" s="154"/>
      <c r="Z74" s="143" t="s">
        <v>41</v>
      </c>
      <c r="AA74" s="33"/>
      <c r="AB74" s="9" t="s">
        <v>41</v>
      </c>
      <c r="AC74" s="154"/>
      <c r="AD74" s="143" t="s">
        <v>41</v>
      </c>
      <c r="AE74" s="33"/>
      <c r="AF74" s="9" t="s">
        <v>41</v>
      </c>
    </row>
    <row r="75" spans="1:32" ht="31.5" customHeight="1">
      <c r="A75" s="3">
        <v>73</v>
      </c>
      <c r="B75" s="5" t="s">
        <v>82</v>
      </c>
      <c r="C75" s="239" t="str">
        <f>B64</f>
        <v>Submódulo 4.1 COMPOSIÇÃO DO CUSTO DE REPOSIÇÃO DO PROFISISONAL AUSENTE</v>
      </c>
      <c r="D75" s="240"/>
      <c r="E75" s="240"/>
      <c r="F75" s="240"/>
      <c r="G75" s="240"/>
      <c r="H75" s="22"/>
      <c r="I75" s="78"/>
      <c r="J75" s="54">
        <f>J67</f>
        <v>15.35</v>
      </c>
      <c r="K75" s="22"/>
      <c r="L75" s="32">
        <f>L67</f>
        <v>15.35</v>
      </c>
      <c r="M75" s="144"/>
      <c r="N75" s="152">
        <f>N67</f>
        <v>15.35</v>
      </c>
      <c r="O75" s="22"/>
      <c r="P75" s="32">
        <f>P67</f>
        <v>15.35</v>
      </c>
      <c r="Q75" s="144"/>
      <c r="R75" s="152">
        <f>R67</f>
        <v>18.190000000000001</v>
      </c>
      <c r="S75" s="22"/>
      <c r="T75" s="32">
        <f>T67</f>
        <v>3.79</v>
      </c>
      <c r="U75" s="144"/>
      <c r="V75" s="152">
        <f>V67</f>
        <v>15.35</v>
      </c>
      <c r="W75" s="22"/>
      <c r="X75" s="32">
        <f>X67</f>
        <v>15.91</v>
      </c>
      <c r="Y75" s="144"/>
      <c r="Z75" s="152">
        <f>Z67</f>
        <v>13.26</v>
      </c>
      <c r="AA75" s="22"/>
      <c r="AB75" s="32">
        <f>AB67</f>
        <v>16.670000000000002</v>
      </c>
      <c r="AC75" s="144"/>
      <c r="AD75" s="152">
        <f>AD67</f>
        <v>20.84</v>
      </c>
      <c r="AE75" s="22"/>
      <c r="AF75" s="32">
        <f>AF67</f>
        <v>15.35</v>
      </c>
    </row>
    <row r="76" spans="1:32" ht="20.25" customHeight="1">
      <c r="A76" s="3">
        <v>74</v>
      </c>
      <c r="B76" s="5" t="s">
        <v>83</v>
      </c>
      <c r="C76" s="239" t="str">
        <f>B69</f>
        <v>Submódulo 4.2 INTRAJORNADA</v>
      </c>
      <c r="D76" s="240"/>
      <c r="E76" s="240"/>
      <c r="F76" s="240"/>
      <c r="G76" s="240"/>
      <c r="H76" s="22"/>
      <c r="I76" s="78"/>
      <c r="J76" s="54">
        <f>J72</f>
        <v>0</v>
      </c>
      <c r="K76" s="22"/>
      <c r="L76" s="32">
        <f>L72</f>
        <v>0</v>
      </c>
      <c r="M76" s="144"/>
      <c r="N76" s="152">
        <f>N72</f>
        <v>0</v>
      </c>
      <c r="O76" s="22"/>
      <c r="P76" s="32">
        <f>P72</f>
        <v>0</v>
      </c>
      <c r="Q76" s="144"/>
      <c r="R76" s="152">
        <f>R72</f>
        <v>0</v>
      </c>
      <c r="S76" s="22"/>
      <c r="T76" s="32">
        <f>T72</f>
        <v>0</v>
      </c>
      <c r="U76" s="144"/>
      <c r="V76" s="152">
        <f>V72</f>
        <v>0</v>
      </c>
      <c r="W76" s="22"/>
      <c r="X76" s="32">
        <f>X72</f>
        <v>0</v>
      </c>
      <c r="Y76" s="144"/>
      <c r="Z76" s="152">
        <f>Z72</f>
        <v>0</v>
      </c>
      <c r="AA76" s="22"/>
      <c r="AB76" s="32">
        <f>AB72</f>
        <v>0</v>
      </c>
      <c r="AC76" s="144"/>
      <c r="AD76" s="152">
        <f>AD72</f>
        <v>0</v>
      </c>
      <c r="AE76" s="22"/>
      <c r="AF76" s="32">
        <f>AF72</f>
        <v>0</v>
      </c>
    </row>
    <row r="77" spans="1:32" ht="15">
      <c r="A77" s="3">
        <v>75</v>
      </c>
      <c r="B77" s="241" t="s">
        <v>68</v>
      </c>
      <c r="C77" s="242"/>
      <c r="D77" s="242"/>
      <c r="E77" s="242"/>
      <c r="F77" s="242"/>
      <c r="G77" s="242"/>
      <c r="H77" s="9"/>
      <c r="I77" s="77"/>
      <c r="J77" s="54">
        <f>SUM(J75:J76)</f>
        <v>15.35</v>
      </c>
      <c r="K77" s="9"/>
      <c r="L77" s="32">
        <f>SUM(L75:L76)</f>
        <v>15.35</v>
      </c>
      <c r="M77" s="143"/>
      <c r="N77" s="152">
        <f>SUM(N75:N76)</f>
        <v>15.35</v>
      </c>
      <c r="O77" s="9"/>
      <c r="P77" s="32">
        <f>SUM(P75:P76)</f>
        <v>15.35</v>
      </c>
      <c r="Q77" s="143"/>
      <c r="R77" s="152">
        <f>SUM(R75:R76)</f>
        <v>18.190000000000001</v>
      </c>
      <c r="S77" s="9"/>
      <c r="T77" s="32">
        <f>SUM(T75:T76)</f>
        <v>3.79</v>
      </c>
      <c r="U77" s="143"/>
      <c r="V77" s="152">
        <f>SUM(V75:V76)</f>
        <v>15.35</v>
      </c>
      <c r="W77" s="9"/>
      <c r="X77" s="32">
        <f>SUM(X75:X76)</f>
        <v>15.91</v>
      </c>
      <c r="Y77" s="143"/>
      <c r="Z77" s="152">
        <f>SUM(Z75:Z76)</f>
        <v>13.26</v>
      </c>
      <c r="AA77" s="9"/>
      <c r="AB77" s="32">
        <f>SUM(AB75:AB76)</f>
        <v>16.670000000000002</v>
      </c>
      <c r="AC77" s="143"/>
      <c r="AD77" s="152">
        <f>SUM(AD75:AD76)</f>
        <v>20.84</v>
      </c>
      <c r="AE77" s="9"/>
      <c r="AF77" s="32">
        <f>SUM(AF75:AF76)</f>
        <v>15.35</v>
      </c>
    </row>
    <row r="78" spans="1:32" ht="15">
      <c r="A78" s="3">
        <v>76</v>
      </c>
      <c r="B78" s="253"/>
      <c r="C78" s="220"/>
      <c r="D78" s="220"/>
      <c r="E78" s="220"/>
      <c r="F78" s="220"/>
      <c r="G78" s="220"/>
      <c r="H78" s="9"/>
      <c r="I78" s="77"/>
      <c r="J78" s="77"/>
      <c r="K78" s="9"/>
      <c r="L78" s="9"/>
      <c r="M78" s="143"/>
      <c r="N78" s="143"/>
      <c r="O78" s="9"/>
      <c r="P78" s="9"/>
      <c r="Q78" s="143"/>
      <c r="R78" s="143"/>
      <c r="S78" s="9"/>
      <c r="T78" s="9"/>
      <c r="U78" s="143"/>
      <c r="V78" s="143"/>
      <c r="W78" s="9"/>
      <c r="X78" s="9"/>
      <c r="Y78" s="143"/>
      <c r="Z78" s="143"/>
      <c r="AA78" s="9"/>
      <c r="AB78" s="9"/>
      <c r="AC78" s="143"/>
      <c r="AD78" s="143"/>
      <c r="AE78" s="9"/>
      <c r="AF78" s="9"/>
    </row>
    <row r="79" spans="1:32" ht="15" customHeight="1">
      <c r="A79" s="3">
        <v>77</v>
      </c>
      <c r="B79" s="251" t="s">
        <v>84</v>
      </c>
      <c r="C79" s="251"/>
      <c r="D79" s="251"/>
      <c r="E79" s="251"/>
      <c r="F79" s="251"/>
      <c r="G79" s="252"/>
      <c r="H79" s="9"/>
      <c r="I79" s="77"/>
      <c r="J79" s="77" t="s">
        <v>41</v>
      </c>
      <c r="K79" s="9"/>
      <c r="L79" s="9" t="s">
        <v>41</v>
      </c>
      <c r="M79" s="143"/>
      <c r="N79" s="143" t="s">
        <v>41</v>
      </c>
      <c r="O79" s="9"/>
      <c r="P79" s="9" t="s">
        <v>41</v>
      </c>
      <c r="Q79" s="143"/>
      <c r="R79" s="143" t="s">
        <v>41</v>
      </c>
      <c r="S79" s="9"/>
      <c r="T79" s="9" t="s">
        <v>41</v>
      </c>
      <c r="U79" s="143"/>
      <c r="V79" s="143" t="s">
        <v>41</v>
      </c>
      <c r="W79" s="9"/>
      <c r="X79" s="9" t="s">
        <v>41</v>
      </c>
      <c r="Y79" s="143"/>
      <c r="Z79" s="143" t="s">
        <v>41</v>
      </c>
      <c r="AA79" s="9"/>
      <c r="AB79" s="9" t="s">
        <v>41</v>
      </c>
      <c r="AC79" s="143"/>
      <c r="AD79" s="143" t="s">
        <v>41</v>
      </c>
      <c r="AE79" s="9"/>
      <c r="AF79" s="9" t="s">
        <v>41</v>
      </c>
    </row>
    <row r="80" spans="1:32" ht="15">
      <c r="A80" s="3">
        <v>78</v>
      </c>
      <c r="B80" s="170">
        <v>1</v>
      </c>
      <c r="C80" s="261" t="s">
        <v>85</v>
      </c>
      <c r="D80" s="261"/>
      <c r="E80" s="261"/>
      <c r="F80" s="261"/>
      <c r="G80" s="262"/>
      <c r="H80" s="173">
        <f>'Memória Calc-Uniform. + Relógio'!G18+'Memória Calc-Uniform. + Relógio'!G27</f>
        <v>0</v>
      </c>
      <c r="I80" s="61"/>
      <c r="J80" s="73">
        <f>$H80</f>
        <v>0</v>
      </c>
      <c r="K80" s="34"/>
      <c r="L80" s="31">
        <f>$H80</f>
        <v>0</v>
      </c>
      <c r="M80" s="162"/>
      <c r="N80" s="150">
        <f>$H80</f>
        <v>0</v>
      </c>
      <c r="O80" s="34"/>
      <c r="P80" s="31">
        <f>$H80</f>
        <v>0</v>
      </c>
      <c r="Q80" s="162"/>
      <c r="R80" s="150">
        <f>$H80</f>
        <v>0</v>
      </c>
      <c r="S80" s="34"/>
      <c r="T80" s="31">
        <f>$H80</f>
        <v>0</v>
      </c>
      <c r="U80" s="162"/>
      <c r="V80" s="150">
        <f>$H80</f>
        <v>0</v>
      </c>
      <c r="W80" s="34"/>
      <c r="X80" s="31">
        <f>$H80</f>
        <v>0</v>
      </c>
      <c r="Y80" s="162"/>
      <c r="Z80" s="150">
        <f>$H80</f>
        <v>0</v>
      </c>
      <c r="AA80" s="34"/>
      <c r="AB80" s="31">
        <f>$H80</f>
        <v>0</v>
      </c>
      <c r="AC80" s="162"/>
      <c r="AD80" s="150">
        <f>$H80</f>
        <v>0</v>
      </c>
      <c r="AE80" s="34"/>
      <c r="AF80" s="31">
        <f>$H80</f>
        <v>0</v>
      </c>
    </row>
    <row r="81" spans="1:32" ht="30.75" customHeight="1">
      <c r="A81" s="3">
        <v>80</v>
      </c>
      <c r="B81" s="170">
        <v>3</v>
      </c>
      <c r="C81" s="245" t="s">
        <v>182</v>
      </c>
      <c r="D81" s="245"/>
      <c r="E81" s="245"/>
      <c r="F81" s="245"/>
      <c r="G81" s="246"/>
      <c r="H81" s="173">
        <f>'Memória Calc-Uniform. + Relógio'!$G$27</f>
        <v>0</v>
      </c>
      <c r="I81" s="78"/>
      <c r="J81" s="73">
        <f t="shared" ref="J81:AF81" si="134">$H81</f>
        <v>0</v>
      </c>
      <c r="K81" s="22"/>
      <c r="L81" s="31">
        <f t="shared" si="134"/>
        <v>0</v>
      </c>
      <c r="M81" s="144"/>
      <c r="N81" s="150">
        <f t="shared" si="134"/>
        <v>0</v>
      </c>
      <c r="O81" s="22"/>
      <c r="P81" s="31">
        <f t="shared" si="134"/>
        <v>0</v>
      </c>
      <c r="Q81" s="144"/>
      <c r="R81" s="150">
        <f t="shared" si="134"/>
        <v>0</v>
      </c>
      <c r="S81" s="22"/>
      <c r="T81" s="31">
        <f t="shared" si="134"/>
        <v>0</v>
      </c>
      <c r="U81" s="144"/>
      <c r="V81" s="150">
        <f t="shared" si="134"/>
        <v>0</v>
      </c>
      <c r="W81" s="22"/>
      <c r="X81" s="31">
        <f t="shared" si="134"/>
        <v>0</v>
      </c>
      <c r="Y81" s="144"/>
      <c r="Z81" s="150">
        <f t="shared" si="134"/>
        <v>0</v>
      </c>
      <c r="AA81" s="22"/>
      <c r="AB81" s="31">
        <f t="shared" si="134"/>
        <v>0</v>
      </c>
      <c r="AC81" s="144"/>
      <c r="AD81" s="150">
        <f t="shared" si="134"/>
        <v>0</v>
      </c>
      <c r="AE81" s="22"/>
      <c r="AF81" s="31">
        <f t="shared" si="134"/>
        <v>0</v>
      </c>
    </row>
    <row r="82" spans="1:32" ht="15">
      <c r="A82" s="3">
        <v>81</v>
      </c>
      <c r="B82" s="170">
        <v>4</v>
      </c>
      <c r="C82" s="245" t="s">
        <v>198</v>
      </c>
      <c r="D82" s="245"/>
      <c r="E82" s="245"/>
      <c r="F82" s="245"/>
      <c r="G82" s="246"/>
      <c r="H82" s="173">
        <f>'Salários e Benefícios'!M4</f>
        <v>0</v>
      </c>
      <c r="I82" s="78"/>
      <c r="J82" s="73"/>
      <c r="K82" s="22"/>
      <c r="L82" s="31"/>
      <c r="M82" s="174">
        <f>H82</f>
        <v>0</v>
      </c>
      <c r="N82" s="173">
        <f>M82</f>
        <v>0</v>
      </c>
      <c r="O82" s="131"/>
      <c r="P82" s="31"/>
      <c r="Q82" s="163"/>
      <c r="R82" s="150"/>
      <c r="S82" s="131"/>
      <c r="T82" s="31"/>
      <c r="U82" s="163"/>
      <c r="V82" s="150"/>
      <c r="W82" s="131"/>
      <c r="X82" s="31"/>
      <c r="Y82" s="163"/>
      <c r="Z82" s="150"/>
      <c r="AA82" s="131"/>
      <c r="AB82" s="31"/>
      <c r="AC82" s="163"/>
      <c r="AD82" s="150"/>
      <c r="AE82" s="131"/>
      <c r="AF82" s="31"/>
    </row>
    <row r="83" spans="1:32" ht="15" customHeight="1">
      <c r="A83" s="3">
        <v>82</v>
      </c>
      <c r="B83" s="221" t="s">
        <v>86</v>
      </c>
      <c r="C83" s="221"/>
      <c r="D83" s="221"/>
      <c r="E83" s="221"/>
      <c r="F83" s="221"/>
      <c r="G83" s="222"/>
      <c r="H83" s="32">
        <f>SUM(H80:H82)</f>
        <v>0</v>
      </c>
      <c r="I83" s="77"/>
      <c r="J83" s="54">
        <f>SUM(J80:J82)</f>
        <v>0</v>
      </c>
      <c r="K83" s="9"/>
      <c r="L83" s="32">
        <f>SUM(L80:L82)</f>
        <v>0</v>
      </c>
      <c r="M83" s="143"/>
      <c r="N83" s="152">
        <f>SUM(N80:N82)</f>
        <v>0</v>
      </c>
      <c r="O83" s="9"/>
      <c r="P83" s="32">
        <f>SUM(P80:P82)</f>
        <v>0</v>
      </c>
      <c r="Q83" s="143"/>
      <c r="R83" s="152">
        <f>SUM(R80:R82)</f>
        <v>0</v>
      </c>
      <c r="S83" s="9"/>
      <c r="T83" s="32">
        <f>SUM(T80:T82)</f>
        <v>0</v>
      </c>
      <c r="U83" s="143"/>
      <c r="V83" s="152">
        <f>SUM(V80:V82)</f>
        <v>0</v>
      </c>
      <c r="W83" s="9"/>
      <c r="X83" s="32">
        <f>SUM(X80:X82)</f>
        <v>0</v>
      </c>
      <c r="Y83" s="143"/>
      <c r="Z83" s="152">
        <f>SUM(Z80:Z82)</f>
        <v>0</v>
      </c>
      <c r="AA83" s="9"/>
      <c r="AB83" s="32">
        <f>SUM(AB80:AB82)</f>
        <v>0</v>
      </c>
      <c r="AC83" s="143"/>
      <c r="AD83" s="152">
        <f>SUM(AD80:AD82)</f>
        <v>0</v>
      </c>
      <c r="AE83" s="9"/>
      <c r="AF83" s="32">
        <f>SUM(AF80:AF82)</f>
        <v>0</v>
      </c>
    </row>
    <row r="84" spans="1:32" ht="15">
      <c r="A84" s="3">
        <v>83</v>
      </c>
      <c r="B84" s="219"/>
      <c r="C84" s="220"/>
      <c r="D84" s="220"/>
      <c r="E84" s="220"/>
      <c r="F84" s="220"/>
      <c r="G84" s="220"/>
      <c r="H84" s="19"/>
      <c r="I84" s="77"/>
      <c r="J84" s="50"/>
      <c r="K84" s="9"/>
      <c r="L84" s="8"/>
      <c r="M84" s="143"/>
      <c r="N84" s="148"/>
      <c r="O84" s="9"/>
      <c r="P84" s="8"/>
      <c r="Q84" s="143"/>
      <c r="R84" s="148"/>
      <c r="S84" s="9"/>
      <c r="T84" s="8"/>
      <c r="U84" s="143"/>
      <c r="V84" s="148"/>
      <c r="W84" s="9"/>
      <c r="X84" s="8"/>
      <c r="Y84" s="143"/>
      <c r="Z84" s="148"/>
      <c r="AA84" s="9"/>
      <c r="AB84" s="8"/>
      <c r="AC84" s="143"/>
      <c r="AD84" s="148"/>
      <c r="AE84" s="9"/>
      <c r="AF84" s="8"/>
    </row>
    <row r="85" spans="1:32" ht="37.5" customHeight="1">
      <c r="A85" s="3">
        <v>84</v>
      </c>
      <c r="B85" s="251" t="s">
        <v>204</v>
      </c>
      <c r="C85" s="251"/>
      <c r="D85" s="251"/>
      <c r="E85" s="251"/>
      <c r="F85" s="251"/>
      <c r="G85" s="252"/>
      <c r="H85" s="9"/>
      <c r="I85" s="77"/>
      <c r="J85" s="54" t="s">
        <v>41</v>
      </c>
      <c r="K85" s="9"/>
      <c r="L85" s="32" t="s">
        <v>41</v>
      </c>
      <c r="M85" s="143"/>
      <c r="N85" s="152" t="s">
        <v>41</v>
      </c>
      <c r="O85" s="9"/>
      <c r="P85" s="32" t="s">
        <v>41</v>
      </c>
      <c r="Q85" s="143"/>
      <c r="R85" s="152" t="s">
        <v>41</v>
      </c>
      <c r="S85" s="9"/>
      <c r="T85" s="32" t="s">
        <v>41</v>
      </c>
      <c r="U85" s="143"/>
      <c r="V85" s="152" t="s">
        <v>41</v>
      </c>
      <c r="W85" s="9"/>
      <c r="X85" s="32" t="s">
        <v>41</v>
      </c>
      <c r="Y85" s="143"/>
      <c r="Z85" s="152" t="s">
        <v>41</v>
      </c>
      <c r="AA85" s="9"/>
      <c r="AB85" s="32" t="s">
        <v>41</v>
      </c>
      <c r="AC85" s="143"/>
      <c r="AD85" s="152" t="s">
        <v>41</v>
      </c>
      <c r="AE85" s="9"/>
      <c r="AF85" s="32" t="s">
        <v>41</v>
      </c>
    </row>
    <row r="86" spans="1:32" ht="15" customHeight="1">
      <c r="A86" s="3">
        <v>85</v>
      </c>
      <c r="B86" s="175" t="s">
        <v>15</v>
      </c>
      <c r="C86" s="246" t="s">
        <v>203</v>
      </c>
      <c r="D86" s="248"/>
      <c r="E86" s="248"/>
      <c r="F86" s="248"/>
      <c r="G86" s="248"/>
      <c r="H86" s="10"/>
      <c r="I86" s="177">
        <v>0</v>
      </c>
      <c r="J86" s="52">
        <f>I86*J101</f>
        <v>0</v>
      </c>
      <c r="K86" s="177">
        <v>0</v>
      </c>
      <c r="L86" s="31">
        <f>K86*L101</f>
        <v>0</v>
      </c>
      <c r="M86" s="177">
        <v>0</v>
      </c>
      <c r="N86" s="150">
        <f>M86*N101</f>
        <v>0</v>
      </c>
      <c r="O86" s="177">
        <v>0</v>
      </c>
      <c r="P86" s="31">
        <f>O86*P101</f>
        <v>0</v>
      </c>
      <c r="Q86" s="177">
        <v>0</v>
      </c>
      <c r="R86" s="150">
        <f>Q86*R101</f>
        <v>0</v>
      </c>
      <c r="S86" s="177">
        <v>0</v>
      </c>
      <c r="T86" s="31">
        <f>S86*T101</f>
        <v>0</v>
      </c>
      <c r="U86" s="177">
        <v>0</v>
      </c>
      <c r="V86" s="150">
        <f>U86*V101</f>
        <v>0</v>
      </c>
      <c r="W86" s="177">
        <v>0</v>
      </c>
      <c r="X86" s="31">
        <f>W86*X101</f>
        <v>0</v>
      </c>
      <c r="Y86" s="177">
        <v>0</v>
      </c>
      <c r="Z86" s="150">
        <f>Y86*Z101</f>
        <v>0</v>
      </c>
      <c r="AA86" s="177">
        <v>0</v>
      </c>
      <c r="AB86" s="31">
        <f>AA86*AB101</f>
        <v>0</v>
      </c>
      <c r="AC86" s="177">
        <v>0</v>
      </c>
      <c r="AD86" s="150">
        <f>AC86*AD101</f>
        <v>0</v>
      </c>
      <c r="AE86" s="177">
        <v>0</v>
      </c>
      <c r="AF86" s="31">
        <f>AE86*AF101</f>
        <v>0</v>
      </c>
    </row>
    <row r="87" spans="1:32" ht="15">
      <c r="A87" s="3">
        <v>86</v>
      </c>
      <c r="B87" s="175" t="s">
        <v>16</v>
      </c>
      <c r="C87" s="245" t="s">
        <v>87</v>
      </c>
      <c r="D87" s="245"/>
      <c r="E87" s="245"/>
      <c r="F87" s="245"/>
      <c r="G87" s="246"/>
      <c r="H87" s="10"/>
      <c r="I87" s="177">
        <v>0</v>
      </c>
      <c r="J87" s="52">
        <f>I87*(J86+J101)</f>
        <v>0</v>
      </c>
      <c r="K87" s="177">
        <v>0</v>
      </c>
      <c r="L87" s="31">
        <f>K87*(L86+L101)</f>
        <v>0</v>
      </c>
      <c r="M87" s="177">
        <v>0</v>
      </c>
      <c r="N87" s="150">
        <f>M87*(N86+N101)</f>
        <v>0</v>
      </c>
      <c r="O87" s="177">
        <v>0</v>
      </c>
      <c r="P87" s="31">
        <f>O87*(P86+P101)</f>
        <v>0</v>
      </c>
      <c r="Q87" s="177">
        <v>0</v>
      </c>
      <c r="R87" s="150">
        <f>Q87*(R86+R101)</f>
        <v>0</v>
      </c>
      <c r="S87" s="177">
        <v>0</v>
      </c>
      <c r="T87" s="31">
        <f>S87*(T86+T101)</f>
        <v>0</v>
      </c>
      <c r="U87" s="177">
        <v>0</v>
      </c>
      <c r="V87" s="150">
        <f>U87*(V86+V101)</f>
        <v>0</v>
      </c>
      <c r="W87" s="177">
        <v>0</v>
      </c>
      <c r="X87" s="31">
        <f>W87*(X86+X101)</f>
        <v>0</v>
      </c>
      <c r="Y87" s="177">
        <v>0</v>
      </c>
      <c r="Z87" s="150">
        <f>Y87*(Z86+Z101)</f>
        <v>0</v>
      </c>
      <c r="AA87" s="177">
        <v>0</v>
      </c>
      <c r="AB87" s="31">
        <f>AA87*(AB86+AB101)</f>
        <v>0</v>
      </c>
      <c r="AC87" s="177">
        <v>0</v>
      </c>
      <c r="AD87" s="150">
        <f>AC87*(AD86+AD101)</f>
        <v>0</v>
      </c>
      <c r="AE87" s="177">
        <v>0</v>
      </c>
      <c r="AF87" s="31">
        <f>AE87*(AF86+AF101)</f>
        <v>0</v>
      </c>
    </row>
    <row r="88" spans="1:32" ht="15">
      <c r="A88" s="3">
        <v>87</v>
      </c>
      <c r="B88" s="4" t="s">
        <v>43</v>
      </c>
      <c r="C88" s="249" t="s">
        <v>88</v>
      </c>
      <c r="D88" s="249"/>
      <c r="E88" s="249"/>
      <c r="F88" s="249"/>
      <c r="G88" s="250"/>
      <c r="H88" s="11">
        <f>SUM(H89:H91)</f>
        <v>0.05</v>
      </c>
      <c r="I88" s="59">
        <f>$H88</f>
        <v>0.05</v>
      </c>
      <c r="J88" s="52">
        <f>(J86+J87+J101)*(1/(1-I88)-1)</f>
        <v>10.19</v>
      </c>
      <c r="K88" s="10">
        <f t="shared" ref="K88:AE88" si="135">$H88</f>
        <v>0.05</v>
      </c>
      <c r="L88" s="31">
        <f>(L86+L87+L101)*(1/(1-K88)-1)</f>
        <v>10.19</v>
      </c>
      <c r="M88" s="160">
        <f t="shared" si="135"/>
        <v>0.05</v>
      </c>
      <c r="N88" s="150">
        <f>(N86+N87+N101)*(1/(1-M88)-1)</f>
        <v>10.19</v>
      </c>
      <c r="O88" s="10">
        <f t="shared" si="135"/>
        <v>0.05</v>
      </c>
      <c r="P88" s="31">
        <f>(P86+P87+P101)*(1/(1-O88)-1)</f>
        <v>10.19</v>
      </c>
      <c r="Q88" s="160">
        <f t="shared" si="135"/>
        <v>0.05</v>
      </c>
      <c r="R88" s="150">
        <f>(R86+R87+R101)*(1/(1-Q88)-1)</f>
        <v>12.07</v>
      </c>
      <c r="S88" s="10">
        <f t="shared" si="135"/>
        <v>0.05</v>
      </c>
      <c r="T88" s="31">
        <f>(T86+T87+T101)*(1/(1-S88)-1)</f>
        <v>2.52</v>
      </c>
      <c r="U88" s="160">
        <f t="shared" si="135"/>
        <v>0.05</v>
      </c>
      <c r="V88" s="150">
        <f>(V86+V87+V101)*(1/(1-U88)-1)</f>
        <v>10.19</v>
      </c>
      <c r="W88" s="10">
        <f t="shared" si="135"/>
        <v>0.05</v>
      </c>
      <c r="X88" s="31">
        <f>(X86+X87+X101)*(1/(1-W88)-1)</f>
        <v>10.56</v>
      </c>
      <c r="Y88" s="160">
        <f t="shared" si="135"/>
        <v>0.05</v>
      </c>
      <c r="Z88" s="150">
        <f>(Z86+Z87+Z101)*(1/(1-Y88)-1)</f>
        <v>8.8000000000000007</v>
      </c>
      <c r="AA88" s="10">
        <v>0.10249999999999999</v>
      </c>
      <c r="AB88" s="31">
        <f>(AB86+AB87+AB101)*(1/(1-AA88)-1)</f>
        <v>24.01</v>
      </c>
      <c r="AC88" s="160">
        <f t="shared" si="135"/>
        <v>0.05</v>
      </c>
      <c r="AD88" s="150">
        <f>(AD86+AD87+AD101)*(1/(1-AC88)-1)</f>
        <v>13.83</v>
      </c>
      <c r="AE88" s="10">
        <f t="shared" si="135"/>
        <v>0.05</v>
      </c>
      <c r="AF88" s="31">
        <f>(AF86+AF87+AF101)*(1/(1-AE88)-1)</f>
        <v>10.19</v>
      </c>
    </row>
    <row r="89" spans="1:32" ht="15" customHeight="1">
      <c r="A89" s="3">
        <v>88</v>
      </c>
      <c r="B89" s="175" t="s">
        <v>89</v>
      </c>
      <c r="C89" s="245" t="s">
        <v>131</v>
      </c>
      <c r="D89" s="245"/>
      <c r="E89" s="245"/>
      <c r="F89" s="245"/>
      <c r="G89" s="246"/>
      <c r="H89" s="176">
        <v>0</v>
      </c>
      <c r="I89" s="59">
        <f>$H$89</f>
        <v>0</v>
      </c>
      <c r="J89" s="52">
        <f>I89*J103</f>
        <v>0</v>
      </c>
      <c r="K89" s="65">
        <f>$H$89</f>
        <v>0</v>
      </c>
      <c r="L89" s="31">
        <f>K89*L103</f>
        <v>0</v>
      </c>
      <c r="M89" s="160">
        <f>$H$89</f>
        <v>0</v>
      </c>
      <c r="N89" s="150">
        <f>M89*N103</f>
        <v>0</v>
      </c>
      <c r="O89" s="65">
        <f>$H$89</f>
        <v>0</v>
      </c>
      <c r="P89" s="31">
        <f>O89*P103</f>
        <v>0</v>
      </c>
      <c r="Q89" s="160">
        <f>$H$89</f>
        <v>0</v>
      </c>
      <c r="R89" s="150">
        <f>Q89*R103</f>
        <v>0</v>
      </c>
      <c r="S89" s="65">
        <f>$H$89</f>
        <v>0</v>
      </c>
      <c r="T89" s="31">
        <f>S89*T103</f>
        <v>0</v>
      </c>
      <c r="U89" s="160">
        <f>$H$89</f>
        <v>0</v>
      </c>
      <c r="V89" s="150">
        <f>U89*V103</f>
        <v>0</v>
      </c>
      <c r="W89" s="65">
        <f>$H$89</f>
        <v>0</v>
      </c>
      <c r="X89" s="31">
        <f>W89*X103</f>
        <v>0</v>
      </c>
      <c r="Y89" s="160">
        <f>$H$89</f>
        <v>0</v>
      </c>
      <c r="Z89" s="150">
        <f>Y89*Z103</f>
        <v>0</v>
      </c>
      <c r="AA89" s="65">
        <f>$H$89</f>
        <v>0</v>
      </c>
      <c r="AB89" s="31">
        <f>AA89*AB103</f>
        <v>0</v>
      </c>
      <c r="AC89" s="160">
        <f>$H$89</f>
        <v>0</v>
      </c>
      <c r="AD89" s="150">
        <f>AC89*AD103</f>
        <v>0</v>
      </c>
      <c r="AE89" s="65">
        <f>$H$89</f>
        <v>0</v>
      </c>
      <c r="AF89" s="31">
        <f>AE89*AF103</f>
        <v>0</v>
      </c>
    </row>
    <row r="90" spans="1:32" ht="15" customHeight="1">
      <c r="A90" s="3">
        <v>89</v>
      </c>
      <c r="B90" s="175" t="s">
        <v>90</v>
      </c>
      <c r="C90" s="245" t="s">
        <v>129</v>
      </c>
      <c r="D90" s="245"/>
      <c r="E90" s="245"/>
      <c r="F90" s="245"/>
      <c r="G90" s="246"/>
      <c r="H90" s="176">
        <v>0</v>
      </c>
      <c r="I90" s="59">
        <f>$H$90</f>
        <v>0</v>
      </c>
      <c r="J90" s="52">
        <f>I90*J103</f>
        <v>0</v>
      </c>
      <c r="K90" s="65">
        <f>$H$90</f>
        <v>0</v>
      </c>
      <c r="L90" s="31">
        <f>K90*L103</f>
        <v>0</v>
      </c>
      <c r="M90" s="160">
        <f>$H$90</f>
        <v>0</v>
      </c>
      <c r="N90" s="150">
        <f>M90*N103</f>
        <v>0</v>
      </c>
      <c r="O90" s="65">
        <f>$H$90</f>
        <v>0</v>
      </c>
      <c r="P90" s="31">
        <f>O90*P103</f>
        <v>0</v>
      </c>
      <c r="Q90" s="160">
        <f>$H$90</f>
        <v>0</v>
      </c>
      <c r="R90" s="150">
        <f>Q90*R103</f>
        <v>0</v>
      </c>
      <c r="S90" s="65">
        <f>$H$90</f>
        <v>0</v>
      </c>
      <c r="T90" s="31">
        <f>S90*T103</f>
        <v>0</v>
      </c>
      <c r="U90" s="160">
        <f>$H$90</f>
        <v>0</v>
      </c>
      <c r="V90" s="150">
        <f>U90*V103</f>
        <v>0</v>
      </c>
      <c r="W90" s="65">
        <f>$H$90</f>
        <v>0</v>
      </c>
      <c r="X90" s="31">
        <f>W90*X103</f>
        <v>0</v>
      </c>
      <c r="Y90" s="160">
        <f>$H$90</f>
        <v>0</v>
      </c>
      <c r="Z90" s="150">
        <f>Y90*Z103</f>
        <v>0</v>
      </c>
      <c r="AA90" s="65">
        <f>$H$90</f>
        <v>0</v>
      </c>
      <c r="AB90" s="31">
        <f>AA90*AB103</f>
        <v>0</v>
      </c>
      <c r="AC90" s="160">
        <f>$H$90</f>
        <v>0</v>
      </c>
      <c r="AD90" s="150">
        <f>AC90*AD103</f>
        <v>0</v>
      </c>
      <c r="AE90" s="65">
        <f>$H$90</f>
        <v>0</v>
      </c>
      <c r="AF90" s="31">
        <f>AE90*AF103</f>
        <v>0</v>
      </c>
    </row>
    <row r="91" spans="1:32" ht="15" customHeight="1">
      <c r="A91" s="3">
        <v>90</v>
      </c>
      <c r="B91" s="175" t="s">
        <v>91</v>
      </c>
      <c r="C91" s="245" t="s">
        <v>130</v>
      </c>
      <c r="D91" s="245"/>
      <c r="E91" s="245"/>
      <c r="F91" s="245"/>
      <c r="G91" s="246"/>
      <c r="H91" s="176">
        <v>0.05</v>
      </c>
      <c r="I91" s="59">
        <v>0.05</v>
      </c>
      <c r="J91" s="52">
        <f>I91*J103</f>
        <v>10.19</v>
      </c>
      <c r="K91" s="10">
        <v>0.05</v>
      </c>
      <c r="L91" s="31">
        <f>K91*L103</f>
        <v>10.19</v>
      </c>
      <c r="M91" s="160">
        <v>0.05</v>
      </c>
      <c r="N91" s="150">
        <f>M91*N103</f>
        <v>10.19</v>
      </c>
      <c r="O91" s="10">
        <v>0.05</v>
      </c>
      <c r="P91" s="31">
        <f>O91*P103</f>
        <v>10.19</v>
      </c>
      <c r="Q91" s="160">
        <v>0.05</v>
      </c>
      <c r="R91" s="150">
        <f>Q91*R103</f>
        <v>12.07</v>
      </c>
      <c r="S91" s="10">
        <v>0.05</v>
      </c>
      <c r="T91" s="31">
        <f>S91*T103</f>
        <v>2.52</v>
      </c>
      <c r="U91" s="160">
        <v>0.05</v>
      </c>
      <c r="V91" s="150">
        <f>U91*V103</f>
        <v>10.19</v>
      </c>
      <c r="W91" s="10">
        <v>0.05</v>
      </c>
      <c r="X91" s="31">
        <f>W91*X103</f>
        <v>10.56</v>
      </c>
      <c r="Y91" s="160">
        <v>0.05</v>
      </c>
      <c r="Z91" s="150">
        <f>Y91*Z103</f>
        <v>8.8000000000000007</v>
      </c>
      <c r="AA91" s="10">
        <v>0.01</v>
      </c>
      <c r="AB91" s="31">
        <f>AA91*AB103</f>
        <v>2.34</v>
      </c>
      <c r="AC91" s="160">
        <v>0.05</v>
      </c>
      <c r="AD91" s="150">
        <f>AC91*AD103</f>
        <v>13.83</v>
      </c>
      <c r="AE91" s="10">
        <v>0.05</v>
      </c>
      <c r="AF91" s="31">
        <f>AE91*AF103</f>
        <v>10.19</v>
      </c>
    </row>
    <row r="92" spans="1:32" ht="15" customHeight="1">
      <c r="A92" s="3">
        <v>91</v>
      </c>
      <c r="B92" s="241" t="s">
        <v>92</v>
      </c>
      <c r="C92" s="242"/>
      <c r="D92" s="242"/>
      <c r="E92" s="242"/>
      <c r="F92" s="242"/>
      <c r="G92" s="242"/>
      <c r="H92" s="20"/>
      <c r="I92" s="62">
        <f>SUM(I86:I88)</f>
        <v>0.05</v>
      </c>
      <c r="J92" s="54">
        <f t="shared" ref="J92" si="136">SUM(J86:J88)</f>
        <v>10.19</v>
      </c>
      <c r="K92" s="20">
        <f t="shared" ref="K92:L92" si="137">SUM(K86:K88)</f>
        <v>0.05</v>
      </c>
      <c r="L92" s="32">
        <f t="shared" si="137"/>
        <v>10.19</v>
      </c>
      <c r="M92" s="164">
        <f t="shared" ref="M92:N92" si="138">SUM(M86:M88)</f>
        <v>0.05</v>
      </c>
      <c r="N92" s="152">
        <f t="shared" si="138"/>
        <v>10.19</v>
      </c>
      <c r="O92" s="20">
        <f t="shared" ref="O92:P92" si="139">SUM(O86:O88)</f>
        <v>0.05</v>
      </c>
      <c r="P92" s="32">
        <f t="shared" si="139"/>
        <v>10.19</v>
      </c>
      <c r="Q92" s="164">
        <f t="shared" ref="Q92:R92" si="140">SUM(Q86:Q88)</f>
        <v>0.05</v>
      </c>
      <c r="R92" s="152">
        <f t="shared" si="140"/>
        <v>12.07</v>
      </c>
      <c r="S92" s="20">
        <f t="shared" ref="S92:T92" si="141">SUM(S86:S88)</f>
        <v>0.05</v>
      </c>
      <c r="T92" s="32">
        <f t="shared" si="141"/>
        <v>2.52</v>
      </c>
      <c r="U92" s="164">
        <f t="shared" ref="U92:V92" si="142">SUM(U86:U88)</f>
        <v>0.05</v>
      </c>
      <c r="V92" s="152">
        <f t="shared" si="142"/>
        <v>10.19</v>
      </c>
      <c r="W92" s="20">
        <f t="shared" ref="W92:X92" si="143">SUM(W86:W88)</f>
        <v>0.05</v>
      </c>
      <c r="X92" s="32">
        <f t="shared" si="143"/>
        <v>10.56</v>
      </c>
      <c r="Y92" s="164">
        <f t="shared" ref="Y92:Z92" si="144">SUM(Y86:Y88)</f>
        <v>0.05</v>
      </c>
      <c r="Z92" s="152">
        <f t="shared" si="144"/>
        <v>8.8000000000000007</v>
      </c>
      <c r="AA92" s="20">
        <f>SUM(AA89:AA91,AA87,AA86)</f>
        <v>0.01</v>
      </c>
      <c r="AB92" s="32">
        <f t="shared" ref="AB92" si="145">SUM(AB86:AB88)</f>
        <v>24.01</v>
      </c>
      <c r="AC92" s="164">
        <f t="shared" ref="AC92:AF92" si="146">SUM(AC86:AC88)</f>
        <v>0.05</v>
      </c>
      <c r="AD92" s="152">
        <f t="shared" si="146"/>
        <v>13.83</v>
      </c>
      <c r="AE92" s="20">
        <f t="shared" si="146"/>
        <v>0.05</v>
      </c>
      <c r="AF92" s="32">
        <f t="shared" si="146"/>
        <v>10.19</v>
      </c>
    </row>
    <row r="93" spans="1:32" ht="15">
      <c r="A93" s="3">
        <v>92</v>
      </c>
      <c r="B93" s="6"/>
      <c r="C93" s="7"/>
      <c r="D93" s="7"/>
      <c r="E93" s="7"/>
      <c r="F93" s="7"/>
      <c r="G93" s="7"/>
      <c r="H93" s="21"/>
      <c r="I93" s="78"/>
      <c r="J93" s="55"/>
      <c r="K93" s="22"/>
      <c r="L93" s="13"/>
      <c r="M93" s="144"/>
      <c r="N93" s="153"/>
      <c r="O93" s="22"/>
      <c r="P93" s="13"/>
      <c r="Q93" s="144"/>
      <c r="R93" s="153"/>
      <c r="S93" s="22"/>
      <c r="T93" s="13"/>
      <c r="U93" s="144"/>
      <c r="V93" s="153"/>
      <c r="W93" s="22"/>
      <c r="X93" s="13"/>
      <c r="Y93" s="144"/>
      <c r="Z93" s="153"/>
      <c r="AA93" s="22"/>
      <c r="AB93" s="13"/>
      <c r="AC93" s="144"/>
      <c r="AD93" s="153"/>
      <c r="AE93" s="22"/>
      <c r="AF93" s="13"/>
    </row>
    <row r="94" spans="1:32" ht="15" customHeight="1">
      <c r="A94" s="3">
        <v>93</v>
      </c>
      <c r="B94" s="241" t="s">
        <v>93</v>
      </c>
      <c r="C94" s="242"/>
      <c r="D94" s="242"/>
      <c r="E94" s="242"/>
      <c r="F94" s="242"/>
      <c r="G94" s="242"/>
      <c r="H94" s="9"/>
      <c r="I94" s="77"/>
      <c r="J94" s="50"/>
      <c r="K94" s="9"/>
      <c r="L94" s="8"/>
      <c r="M94" s="143"/>
      <c r="N94" s="148"/>
      <c r="O94" s="9"/>
      <c r="P94" s="8"/>
      <c r="Q94" s="143"/>
      <c r="R94" s="148"/>
      <c r="S94" s="9"/>
      <c r="T94" s="8"/>
      <c r="U94" s="143"/>
      <c r="V94" s="148"/>
      <c r="W94" s="9"/>
      <c r="X94" s="8"/>
      <c r="Y94" s="143"/>
      <c r="Z94" s="148"/>
      <c r="AA94" s="9"/>
      <c r="AB94" s="8"/>
      <c r="AC94" s="143"/>
      <c r="AD94" s="148"/>
      <c r="AE94" s="9"/>
      <c r="AF94" s="8"/>
    </row>
    <row r="95" spans="1:32" ht="30" customHeight="1">
      <c r="A95" s="3">
        <v>94</v>
      </c>
      <c r="B95" s="266" t="s">
        <v>94</v>
      </c>
      <c r="C95" s="267"/>
      <c r="D95" s="267"/>
      <c r="E95" s="267"/>
      <c r="F95" s="267"/>
      <c r="G95" s="267"/>
      <c r="H95" s="9"/>
      <c r="I95" s="77"/>
      <c r="J95" s="77" t="s">
        <v>41</v>
      </c>
      <c r="K95" s="9"/>
      <c r="L95" s="9" t="s">
        <v>41</v>
      </c>
      <c r="M95" s="143"/>
      <c r="N95" s="143" t="s">
        <v>41</v>
      </c>
      <c r="O95" s="9"/>
      <c r="P95" s="9" t="s">
        <v>41</v>
      </c>
      <c r="Q95" s="143"/>
      <c r="R95" s="143" t="s">
        <v>41</v>
      </c>
      <c r="S95" s="9"/>
      <c r="T95" s="9" t="s">
        <v>41</v>
      </c>
      <c r="U95" s="143"/>
      <c r="V95" s="143" t="s">
        <v>41</v>
      </c>
      <c r="W95" s="9"/>
      <c r="X95" s="9" t="s">
        <v>41</v>
      </c>
      <c r="Y95" s="143"/>
      <c r="Z95" s="143" t="s">
        <v>41</v>
      </c>
      <c r="AA95" s="9"/>
      <c r="AB95" s="9" t="s">
        <v>41</v>
      </c>
      <c r="AC95" s="143"/>
      <c r="AD95" s="143" t="s">
        <v>41</v>
      </c>
      <c r="AE95" s="9"/>
      <c r="AF95" s="9" t="s">
        <v>41</v>
      </c>
    </row>
    <row r="96" spans="1:32" ht="15" customHeight="1">
      <c r="A96" s="3">
        <v>95</v>
      </c>
      <c r="B96" s="4" t="s">
        <v>15</v>
      </c>
      <c r="C96" s="224" t="s">
        <v>95</v>
      </c>
      <c r="D96" s="230"/>
      <c r="E96" s="230"/>
      <c r="F96" s="230"/>
      <c r="G96" s="230"/>
      <c r="H96" s="22"/>
      <c r="I96" s="78"/>
      <c r="J96" s="47">
        <f>J21</f>
        <v>0</v>
      </c>
      <c r="K96" s="22"/>
      <c r="L96" s="14">
        <f>L21</f>
        <v>0</v>
      </c>
      <c r="M96" s="144"/>
      <c r="N96" s="145">
        <f>N21</f>
        <v>0</v>
      </c>
      <c r="O96" s="22"/>
      <c r="P96" s="14">
        <f>P21</f>
        <v>0</v>
      </c>
      <c r="Q96" s="144"/>
      <c r="R96" s="145">
        <f>R21</f>
        <v>0</v>
      </c>
      <c r="S96" s="22"/>
      <c r="T96" s="14">
        <f>T21</f>
        <v>0</v>
      </c>
      <c r="U96" s="144"/>
      <c r="V96" s="145">
        <f>V21</f>
        <v>0</v>
      </c>
      <c r="W96" s="22"/>
      <c r="X96" s="14">
        <f>X21</f>
        <v>0</v>
      </c>
      <c r="Y96" s="144"/>
      <c r="Z96" s="145">
        <f>Z21</f>
        <v>0</v>
      </c>
      <c r="AA96" s="22"/>
      <c r="AB96" s="14">
        <f>AB21</f>
        <v>0</v>
      </c>
      <c r="AC96" s="144"/>
      <c r="AD96" s="145">
        <f>AD21</f>
        <v>0</v>
      </c>
      <c r="AE96" s="22"/>
      <c r="AF96" s="14">
        <f>AF21</f>
        <v>0</v>
      </c>
    </row>
    <row r="97" spans="1:32" ht="23.25" customHeight="1">
      <c r="A97" s="3">
        <v>96</v>
      </c>
      <c r="B97" s="4" t="s">
        <v>16</v>
      </c>
      <c r="C97" s="224" t="s">
        <v>96</v>
      </c>
      <c r="D97" s="230"/>
      <c r="E97" s="230"/>
      <c r="F97" s="230"/>
      <c r="G97" s="230"/>
      <c r="H97" s="22"/>
      <c r="I97" s="78"/>
      <c r="J97" s="47">
        <f>J51</f>
        <v>178.2</v>
      </c>
      <c r="K97" s="22"/>
      <c r="L97" s="14">
        <f>L51</f>
        <v>178.2</v>
      </c>
      <c r="M97" s="144"/>
      <c r="N97" s="145">
        <f>N51</f>
        <v>178.2</v>
      </c>
      <c r="O97" s="22"/>
      <c r="P97" s="14">
        <f>P51</f>
        <v>178.2</v>
      </c>
      <c r="Q97" s="144"/>
      <c r="R97" s="145">
        <f>R51</f>
        <v>211.2</v>
      </c>
      <c r="S97" s="22"/>
      <c r="T97" s="14">
        <f>T51</f>
        <v>44</v>
      </c>
      <c r="U97" s="144"/>
      <c r="V97" s="145">
        <f>V51</f>
        <v>178.2</v>
      </c>
      <c r="W97" s="22"/>
      <c r="X97" s="14">
        <f>X51</f>
        <v>184.8</v>
      </c>
      <c r="Y97" s="144"/>
      <c r="Z97" s="145">
        <f>Z51</f>
        <v>154</v>
      </c>
      <c r="AA97" s="22"/>
      <c r="AB97" s="14">
        <f>AB51</f>
        <v>193.6</v>
      </c>
      <c r="AC97" s="144"/>
      <c r="AD97" s="145">
        <f>AD51</f>
        <v>242</v>
      </c>
      <c r="AE97" s="22"/>
      <c r="AF97" s="14">
        <f>AF51</f>
        <v>178.2</v>
      </c>
    </row>
    <row r="98" spans="1:32" ht="15" customHeight="1">
      <c r="A98" s="3">
        <v>97</v>
      </c>
      <c r="B98" s="4" t="s">
        <v>43</v>
      </c>
      <c r="C98" s="224" t="s">
        <v>97</v>
      </c>
      <c r="D98" s="230"/>
      <c r="E98" s="230"/>
      <c r="F98" s="230"/>
      <c r="G98" s="230"/>
      <c r="H98" s="22"/>
      <c r="I98" s="78"/>
      <c r="J98" s="47">
        <f>J61</f>
        <v>0</v>
      </c>
      <c r="K98" s="22"/>
      <c r="L98" s="14">
        <f>L61</f>
        <v>0</v>
      </c>
      <c r="M98" s="144"/>
      <c r="N98" s="145">
        <f>N61</f>
        <v>0</v>
      </c>
      <c r="O98" s="22"/>
      <c r="P98" s="14">
        <f>P61</f>
        <v>0</v>
      </c>
      <c r="Q98" s="144"/>
      <c r="R98" s="145">
        <f>R61</f>
        <v>0</v>
      </c>
      <c r="S98" s="22"/>
      <c r="T98" s="14">
        <f>T61</f>
        <v>0</v>
      </c>
      <c r="U98" s="144"/>
      <c r="V98" s="145">
        <f>V61</f>
        <v>0</v>
      </c>
      <c r="W98" s="22"/>
      <c r="X98" s="14">
        <f>X61</f>
        <v>0</v>
      </c>
      <c r="Y98" s="144"/>
      <c r="Z98" s="145">
        <f>Z61</f>
        <v>0</v>
      </c>
      <c r="AA98" s="22"/>
      <c r="AB98" s="14">
        <f>AB61</f>
        <v>0</v>
      </c>
      <c r="AC98" s="144"/>
      <c r="AD98" s="145">
        <f>AD61</f>
        <v>0</v>
      </c>
      <c r="AE98" s="22"/>
      <c r="AF98" s="14">
        <f>AF61</f>
        <v>0</v>
      </c>
    </row>
    <row r="99" spans="1:32" ht="15" customHeight="1">
      <c r="A99" s="3">
        <v>98</v>
      </c>
      <c r="B99" s="4" t="s">
        <v>18</v>
      </c>
      <c r="C99" s="224" t="s">
        <v>98</v>
      </c>
      <c r="D99" s="230"/>
      <c r="E99" s="230"/>
      <c r="F99" s="230"/>
      <c r="G99" s="230"/>
      <c r="H99" s="22"/>
      <c r="I99" s="78"/>
      <c r="J99" s="47">
        <f>J77</f>
        <v>15.35</v>
      </c>
      <c r="K99" s="22"/>
      <c r="L99" s="14">
        <f>L77</f>
        <v>15.35</v>
      </c>
      <c r="M99" s="144"/>
      <c r="N99" s="145">
        <f>N77</f>
        <v>15.35</v>
      </c>
      <c r="O99" s="22"/>
      <c r="P99" s="14">
        <f>P77</f>
        <v>15.35</v>
      </c>
      <c r="Q99" s="144"/>
      <c r="R99" s="145">
        <f>R77</f>
        <v>18.190000000000001</v>
      </c>
      <c r="S99" s="22"/>
      <c r="T99" s="14">
        <f>T77</f>
        <v>3.79</v>
      </c>
      <c r="U99" s="144"/>
      <c r="V99" s="145">
        <f>V77</f>
        <v>15.35</v>
      </c>
      <c r="W99" s="22"/>
      <c r="X99" s="14">
        <f>X77</f>
        <v>15.91</v>
      </c>
      <c r="Y99" s="144"/>
      <c r="Z99" s="145">
        <f>Z77</f>
        <v>13.26</v>
      </c>
      <c r="AA99" s="22"/>
      <c r="AB99" s="14">
        <f>AB77</f>
        <v>16.670000000000002</v>
      </c>
      <c r="AC99" s="144"/>
      <c r="AD99" s="145">
        <f>AD77</f>
        <v>20.84</v>
      </c>
      <c r="AE99" s="22"/>
      <c r="AF99" s="14">
        <f>AF77</f>
        <v>15.35</v>
      </c>
    </row>
    <row r="100" spans="1:32" ht="15" customHeight="1">
      <c r="A100" s="3">
        <v>99</v>
      </c>
      <c r="B100" s="4" t="s">
        <v>19</v>
      </c>
      <c r="C100" s="224" t="s">
        <v>99</v>
      </c>
      <c r="D100" s="230"/>
      <c r="E100" s="230"/>
      <c r="F100" s="230"/>
      <c r="G100" s="230"/>
      <c r="H100" s="22"/>
      <c r="I100" s="78"/>
      <c r="J100" s="47">
        <f>J83</f>
        <v>0</v>
      </c>
      <c r="K100" s="22"/>
      <c r="L100" s="14">
        <f>L83</f>
        <v>0</v>
      </c>
      <c r="M100" s="144"/>
      <c r="N100" s="145">
        <f>N83</f>
        <v>0</v>
      </c>
      <c r="O100" s="22"/>
      <c r="P100" s="14">
        <f>P83</f>
        <v>0</v>
      </c>
      <c r="Q100" s="144"/>
      <c r="R100" s="145">
        <f>R83</f>
        <v>0</v>
      </c>
      <c r="S100" s="22"/>
      <c r="T100" s="14">
        <f>T83</f>
        <v>0</v>
      </c>
      <c r="U100" s="144"/>
      <c r="V100" s="145">
        <f>V83</f>
        <v>0</v>
      </c>
      <c r="W100" s="22"/>
      <c r="X100" s="14">
        <f>X83</f>
        <v>0</v>
      </c>
      <c r="Y100" s="144"/>
      <c r="Z100" s="145">
        <f>Z83</f>
        <v>0</v>
      </c>
      <c r="AA100" s="22"/>
      <c r="AB100" s="14">
        <f>AB83</f>
        <v>0</v>
      </c>
      <c r="AC100" s="144"/>
      <c r="AD100" s="145">
        <f>AD83</f>
        <v>0</v>
      </c>
      <c r="AE100" s="22"/>
      <c r="AF100" s="14">
        <f>AF83</f>
        <v>0</v>
      </c>
    </row>
    <row r="101" spans="1:32" ht="15" customHeight="1">
      <c r="A101" s="3">
        <v>100</v>
      </c>
      <c r="B101" s="4"/>
      <c r="C101" s="244" t="s">
        <v>100</v>
      </c>
      <c r="D101" s="256"/>
      <c r="E101" s="256"/>
      <c r="F101" s="256"/>
      <c r="G101" s="256"/>
      <c r="H101" s="9"/>
      <c r="I101" s="77"/>
      <c r="J101" s="49">
        <f>SUM(J96:J100)</f>
        <v>193.55</v>
      </c>
      <c r="K101" s="9"/>
      <c r="L101" s="16">
        <f>SUM(L96:L100)</f>
        <v>193.55</v>
      </c>
      <c r="M101" s="143"/>
      <c r="N101" s="147">
        <f>SUM(N96:N100)</f>
        <v>193.55</v>
      </c>
      <c r="O101" s="9"/>
      <c r="P101" s="16">
        <f>SUM(P96:P100)</f>
        <v>193.55</v>
      </c>
      <c r="Q101" s="143"/>
      <c r="R101" s="147">
        <f>SUM(R96:R100)</f>
        <v>229.39</v>
      </c>
      <c r="S101" s="9"/>
      <c r="T101" s="16">
        <f>SUM(T96:T100)</f>
        <v>47.79</v>
      </c>
      <c r="U101" s="143"/>
      <c r="V101" s="147">
        <f>SUM(V96:V100)</f>
        <v>193.55</v>
      </c>
      <c r="W101" s="9"/>
      <c r="X101" s="16">
        <f>SUM(X96:X100)</f>
        <v>200.71</v>
      </c>
      <c r="Y101" s="143"/>
      <c r="Z101" s="147">
        <f>SUM(Z96:Z100)</f>
        <v>167.26</v>
      </c>
      <c r="AA101" s="9"/>
      <c r="AB101" s="16">
        <f>SUM(AB96:AB100)</f>
        <v>210.27</v>
      </c>
      <c r="AC101" s="143"/>
      <c r="AD101" s="147">
        <f>SUM(AD96:AD100)</f>
        <v>262.83999999999997</v>
      </c>
      <c r="AE101" s="9"/>
      <c r="AF101" s="16">
        <f>SUM(AF96:AF100)</f>
        <v>193.55</v>
      </c>
    </row>
    <row r="102" spans="1:32" ht="15" customHeight="1">
      <c r="A102" s="3">
        <v>101</v>
      </c>
      <c r="B102" s="4" t="s">
        <v>44</v>
      </c>
      <c r="C102" s="224" t="s">
        <v>124</v>
      </c>
      <c r="D102" s="230"/>
      <c r="E102" s="230"/>
      <c r="F102" s="230"/>
      <c r="G102" s="230"/>
      <c r="H102" s="22"/>
      <c r="I102" s="78"/>
      <c r="J102" s="47">
        <f>J92</f>
        <v>10.19</v>
      </c>
      <c r="K102" s="22"/>
      <c r="L102" s="14">
        <f>L92</f>
        <v>10.19</v>
      </c>
      <c r="M102" s="144"/>
      <c r="N102" s="145">
        <f>N92</f>
        <v>10.19</v>
      </c>
      <c r="O102" s="22"/>
      <c r="P102" s="14">
        <f>P92</f>
        <v>10.19</v>
      </c>
      <c r="Q102" s="144"/>
      <c r="R102" s="145">
        <f>R92</f>
        <v>12.07</v>
      </c>
      <c r="S102" s="22"/>
      <c r="T102" s="14">
        <f>T92</f>
        <v>2.52</v>
      </c>
      <c r="U102" s="144"/>
      <c r="V102" s="145">
        <f>V92</f>
        <v>10.19</v>
      </c>
      <c r="W102" s="22"/>
      <c r="X102" s="14">
        <f>X92</f>
        <v>10.56</v>
      </c>
      <c r="Y102" s="144"/>
      <c r="Z102" s="145">
        <f>Z92</f>
        <v>8.8000000000000007</v>
      </c>
      <c r="AA102" s="22"/>
      <c r="AB102" s="14">
        <f>AB92</f>
        <v>24.01</v>
      </c>
      <c r="AC102" s="144"/>
      <c r="AD102" s="145">
        <f>AD92</f>
        <v>13.83</v>
      </c>
      <c r="AE102" s="22"/>
      <c r="AF102" s="14">
        <f>AF92</f>
        <v>10.19</v>
      </c>
    </row>
    <row r="103" spans="1:32" ht="15.75" customHeight="1" thickBot="1">
      <c r="A103" s="3">
        <v>102</v>
      </c>
      <c r="B103" s="257" t="s">
        <v>101</v>
      </c>
      <c r="C103" s="258"/>
      <c r="D103" s="258"/>
      <c r="E103" s="258"/>
      <c r="F103" s="258"/>
      <c r="G103" s="258"/>
      <c r="H103" s="9"/>
      <c r="I103" s="77"/>
      <c r="J103" s="63">
        <f>SUM(J101:J102)</f>
        <v>203.74</v>
      </c>
      <c r="K103" s="9"/>
      <c r="L103" s="23">
        <f>SUM(L101:L102)</f>
        <v>203.74</v>
      </c>
      <c r="M103" s="143"/>
      <c r="N103" s="165">
        <f>SUM(N101:N102)</f>
        <v>203.74</v>
      </c>
      <c r="O103" s="9"/>
      <c r="P103" s="23">
        <f>SUM(P101:P102)</f>
        <v>203.74</v>
      </c>
      <c r="Q103" s="143"/>
      <c r="R103" s="165">
        <f>SUM(R101:R102)</f>
        <v>241.46</v>
      </c>
      <c r="S103" s="9"/>
      <c r="T103" s="23">
        <f>SUM(T101:T102)</f>
        <v>50.31</v>
      </c>
      <c r="U103" s="143"/>
      <c r="V103" s="165">
        <f>SUM(V101:V102)</f>
        <v>203.74</v>
      </c>
      <c r="W103" s="9"/>
      <c r="X103" s="23">
        <f>SUM(X101:X102)</f>
        <v>211.27</v>
      </c>
      <c r="Y103" s="143"/>
      <c r="Z103" s="165">
        <f>SUM(Z101:Z102)</f>
        <v>176.06</v>
      </c>
      <c r="AA103" s="9"/>
      <c r="AB103" s="23">
        <f>SUM(AB101:AB102)</f>
        <v>234.28</v>
      </c>
      <c r="AC103" s="143"/>
      <c r="AD103" s="165">
        <f>SUM(AD101:AD102)</f>
        <v>276.67</v>
      </c>
      <c r="AE103" s="9"/>
      <c r="AF103" s="23">
        <f>SUM(AF101:AF102)</f>
        <v>203.74</v>
      </c>
    </row>
    <row r="104" spans="1:32" s="139" customFormat="1" ht="30.75" customHeight="1">
      <c r="H104" s="140"/>
      <c r="I104" s="141"/>
      <c r="J104" s="133" t="s">
        <v>107</v>
      </c>
      <c r="K104" s="134"/>
      <c r="L104" s="133" t="s">
        <v>190</v>
      </c>
      <c r="M104" s="134"/>
      <c r="N104" s="133" t="s">
        <v>23</v>
      </c>
      <c r="O104" s="134"/>
      <c r="P104" s="133" t="s">
        <v>186</v>
      </c>
      <c r="Q104" s="134"/>
      <c r="R104" s="133" t="s">
        <v>191</v>
      </c>
      <c r="S104" s="134"/>
      <c r="T104" s="133" t="s">
        <v>199</v>
      </c>
      <c r="U104" s="134"/>
      <c r="V104" s="133" t="s">
        <v>200</v>
      </c>
      <c r="W104" s="134"/>
      <c r="X104" s="133" t="s">
        <v>192</v>
      </c>
      <c r="Y104" s="134"/>
      <c r="Z104" s="133" t="s">
        <v>193</v>
      </c>
      <c r="AA104" s="134"/>
      <c r="AB104" s="133" t="s">
        <v>156</v>
      </c>
      <c r="AC104" s="134"/>
      <c r="AD104" s="133" t="s">
        <v>194</v>
      </c>
      <c r="AE104" s="134"/>
      <c r="AF104" s="133" t="s">
        <v>163</v>
      </c>
    </row>
    <row r="105" spans="1:32" ht="30.75" customHeight="1">
      <c r="I105" s="101"/>
      <c r="J105" s="108">
        <f>'Custo Final'!Q3</f>
        <v>0</v>
      </c>
      <c r="K105" s="107"/>
      <c r="L105" s="108" t="e">
        <f>'Custo Final'!#REF!</f>
        <v>#REF!</v>
      </c>
      <c r="M105" s="107"/>
      <c r="N105" s="108" t="e">
        <f>'Custo Final'!#REF!</f>
        <v>#REF!</v>
      </c>
      <c r="O105" s="107"/>
      <c r="P105" s="108" t="e">
        <f>'Custo Final'!#REF!</f>
        <v>#REF!</v>
      </c>
      <c r="Q105" s="107"/>
      <c r="R105" s="108" t="e">
        <f>'Custo Final'!#REF!</f>
        <v>#REF!</v>
      </c>
      <c r="S105" s="107"/>
      <c r="T105" s="108" t="e">
        <f>'Custo Final'!#REF!</f>
        <v>#REF!</v>
      </c>
      <c r="U105" s="107"/>
      <c r="V105" s="108" t="e">
        <f>'Custo Final'!#REF!</f>
        <v>#REF!</v>
      </c>
      <c r="W105" s="107"/>
      <c r="X105" s="108" t="e">
        <f>'Custo Final'!#REF!</f>
        <v>#REF!</v>
      </c>
      <c r="Y105" s="107"/>
      <c r="Z105" s="108" t="e">
        <f>'Custo Final'!#REF!</f>
        <v>#REF!</v>
      </c>
      <c r="AA105" s="107"/>
      <c r="AB105" s="108" t="e">
        <f>'Custo Final'!#REF!</f>
        <v>#REF!</v>
      </c>
      <c r="AC105" s="107"/>
      <c r="AD105" s="108" t="e">
        <f>'Custo Final'!#REF!</f>
        <v>#REF!</v>
      </c>
      <c r="AE105" s="107"/>
      <c r="AF105" s="108" t="e">
        <f>'Custo Final'!#REF!</f>
        <v>#REF!</v>
      </c>
    </row>
    <row r="106" spans="1:32" ht="30.75" customHeight="1">
      <c r="I106" s="103"/>
      <c r="J106" s="102"/>
      <c r="K106" s="103"/>
      <c r="L106" s="104"/>
      <c r="M106" s="103"/>
      <c r="N106" s="104"/>
      <c r="O106" s="103"/>
      <c r="P106" s="104"/>
      <c r="Q106" s="103"/>
      <c r="R106" s="104"/>
      <c r="S106" s="103"/>
      <c r="T106" s="104"/>
      <c r="U106" s="103"/>
      <c r="V106" s="104"/>
      <c r="W106" s="103"/>
      <c r="X106" s="104"/>
      <c r="Y106" s="103"/>
      <c r="Z106" s="104"/>
      <c r="AA106" s="103"/>
      <c r="AB106" s="104"/>
      <c r="AC106" s="103"/>
      <c r="AD106" s="104"/>
      <c r="AE106" s="103"/>
      <c r="AF106" s="104"/>
    </row>
    <row r="107" spans="1:32" ht="30.75" customHeight="1">
      <c r="I107" s="103"/>
      <c r="J107" s="102"/>
      <c r="K107" s="103"/>
      <c r="L107" s="104"/>
      <c r="M107" s="103"/>
      <c r="N107" s="104"/>
      <c r="O107" s="103"/>
      <c r="P107" s="104"/>
      <c r="Q107" s="103"/>
      <c r="R107" s="104"/>
      <c r="S107" s="103"/>
      <c r="T107" s="104"/>
      <c r="U107" s="103"/>
      <c r="V107" s="104"/>
      <c r="W107" s="103"/>
      <c r="X107" s="104"/>
      <c r="Y107" s="103"/>
      <c r="Z107" s="104"/>
      <c r="AA107" s="103"/>
      <c r="AB107" s="104"/>
      <c r="AC107" s="103"/>
      <c r="AD107" s="104"/>
      <c r="AE107" s="103"/>
      <c r="AF107" s="104"/>
    </row>
    <row r="108" spans="1:32" ht="30.75" customHeight="1">
      <c r="I108" s="103"/>
      <c r="J108" s="104"/>
      <c r="K108" s="103"/>
      <c r="L108" s="104"/>
      <c r="M108" s="103"/>
      <c r="N108" s="104"/>
      <c r="O108" s="103"/>
      <c r="P108" s="104"/>
      <c r="Q108" s="103"/>
      <c r="R108" s="104"/>
      <c r="S108" s="103"/>
      <c r="T108" s="104"/>
      <c r="U108" s="103"/>
      <c r="V108" s="104"/>
      <c r="W108" s="103"/>
      <c r="X108" s="104"/>
      <c r="Y108" s="103"/>
      <c r="Z108" s="104"/>
      <c r="AA108" s="103"/>
      <c r="AB108" s="104"/>
      <c r="AC108" s="103"/>
      <c r="AD108" s="104"/>
      <c r="AE108" s="103"/>
      <c r="AF108" s="104"/>
    </row>
  </sheetData>
  <mergeCells count="213">
    <mergeCell ref="AE5:AF5"/>
    <mergeCell ref="AE6:AF6"/>
    <mergeCell ref="AE7:AF7"/>
    <mergeCell ref="AE8:AF8"/>
    <mergeCell ref="AE9:AF9"/>
    <mergeCell ref="AE10:AF10"/>
    <mergeCell ref="AE11:AF11"/>
    <mergeCell ref="AE12:AF12"/>
    <mergeCell ref="AE13:AF13"/>
    <mergeCell ref="S5:T5"/>
    <mergeCell ref="S6:T6"/>
    <mergeCell ref="S7:T7"/>
    <mergeCell ref="S9:T9"/>
    <mergeCell ref="S10:T10"/>
    <mergeCell ref="S11:T11"/>
    <mergeCell ref="S12:T12"/>
    <mergeCell ref="S13:T13"/>
    <mergeCell ref="U5:V5"/>
    <mergeCell ref="U6:V6"/>
    <mergeCell ref="U7:V7"/>
    <mergeCell ref="U9:V9"/>
    <mergeCell ref="U10:V10"/>
    <mergeCell ref="U11:V11"/>
    <mergeCell ref="U12:V12"/>
    <mergeCell ref="U13:V13"/>
    <mergeCell ref="AC5:AD5"/>
    <mergeCell ref="AC6:AD6"/>
    <mergeCell ref="AC7:AD7"/>
    <mergeCell ref="AC8:AD8"/>
    <mergeCell ref="AC9:AD9"/>
    <mergeCell ref="AC10:AD10"/>
    <mergeCell ref="AC11:AD11"/>
    <mergeCell ref="AC12:AD12"/>
    <mergeCell ref="AC13:AD13"/>
    <mergeCell ref="AA5:AB5"/>
    <mergeCell ref="AA6:AB6"/>
    <mergeCell ref="AA7:AB7"/>
    <mergeCell ref="AA8:AB8"/>
    <mergeCell ref="AA9:AB9"/>
    <mergeCell ref="AA10:AB10"/>
    <mergeCell ref="AA11:AB11"/>
    <mergeCell ref="AA12:AB12"/>
    <mergeCell ref="AA13:AB13"/>
    <mergeCell ref="Y5:Z5"/>
    <mergeCell ref="Y6:Z6"/>
    <mergeCell ref="Y7:Z7"/>
    <mergeCell ref="Y8:Z8"/>
    <mergeCell ref="Y9:Z9"/>
    <mergeCell ref="Y10:Z10"/>
    <mergeCell ref="Y11:Z11"/>
    <mergeCell ref="Y12:Z12"/>
    <mergeCell ref="Y13:Z13"/>
    <mergeCell ref="W5:X5"/>
    <mergeCell ref="W6:X6"/>
    <mergeCell ref="W7:X7"/>
    <mergeCell ref="W8:X8"/>
    <mergeCell ref="W9:X9"/>
    <mergeCell ref="W10:X10"/>
    <mergeCell ref="W11:X11"/>
    <mergeCell ref="W12:X12"/>
    <mergeCell ref="W13:X13"/>
    <mergeCell ref="Q5:R5"/>
    <mergeCell ref="Q6:R6"/>
    <mergeCell ref="Q7:R7"/>
    <mergeCell ref="Q8:R8"/>
    <mergeCell ref="Q9:R9"/>
    <mergeCell ref="Q10:R10"/>
    <mergeCell ref="Q11:R11"/>
    <mergeCell ref="Q12:R12"/>
    <mergeCell ref="Q13:R13"/>
    <mergeCell ref="M7:N7"/>
    <mergeCell ref="M8:N8"/>
    <mergeCell ref="M9:N9"/>
    <mergeCell ref="M10:N10"/>
    <mergeCell ref="M11:N11"/>
    <mergeCell ref="M13:N13"/>
    <mergeCell ref="O5:P5"/>
    <mergeCell ref="O6:P6"/>
    <mergeCell ref="O7:P7"/>
    <mergeCell ref="O8:P8"/>
    <mergeCell ref="O9:P9"/>
    <mergeCell ref="O10:P10"/>
    <mergeCell ref="O11:P11"/>
    <mergeCell ref="O12:P12"/>
    <mergeCell ref="O13:P13"/>
    <mergeCell ref="M12:N12"/>
    <mergeCell ref="I3:J3"/>
    <mergeCell ref="I2:J2"/>
    <mergeCell ref="B3:G3"/>
    <mergeCell ref="B2:G2"/>
    <mergeCell ref="B1:G1"/>
    <mergeCell ref="C43:G43"/>
    <mergeCell ref="C44:G44"/>
    <mergeCell ref="B45:G45"/>
    <mergeCell ref="I10:J10"/>
    <mergeCell ref="B28:G28"/>
    <mergeCell ref="C18:G18"/>
    <mergeCell ref="C19:G19"/>
    <mergeCell ref="C20:G20"/>
    <mergeCell ref="B21:G21"/>
    <mergeCell ref="B23:G23"/>
    <mergeCell ref="C24:G24"/>
    <mergeCell ref="C25:G25"/>
    <mergeCell ref="C26:G26"/>
    <mergeCell ref="B27:G27"/>
    <mergeCell ref="C29:G29"/>
    <mergeCell ref="I5:J5"/>
    <mergeCell ref="C40:G40"/>
    <mergeCell ref="C41:G41"/>
    <mergeCell ref="C42:G42"/>
    <mergeCell ref="C98:G98"/>
    <mergeCell ref="C50:G50"/>
    <mergeCell ref="C101:G101"/>
    <mergeCell ref="C102:G102"/>
    <mergeCell ref="B103:G103"/>
    <mergeCell ref="B46:G46"/>
    <mergeCell ref="B52:G52"/>
    <mergeCell ref="C81:G81"/>
    <mergeCell ref="C82:G82"/>
    <mergeCell ref="B83:G83"/>
    <mergeCell ref="B84:G84"/>
    <mergeCell ref="B62:G62"/>
    <mergeCell ref="B79:G79"/>
    <mergeCell ref="C80:G80"/>
    <mergeCell ref="B78:G78"/>
    <mergeCell ref="B53:G53"/>
    <mergeCell ref="B54:G54"/>
    <mergeCell ref="B63:G63"/>
    <mergeCell ref="B64:G64"/>
    <mergeCell ref="B68:G68"/>
    <mergeCell ref="C99:G99"/>
    <mergeCell ref="C100:G100"/>
    <mergeCell ref="B95:G95"/>
    <mergeCell ref="C96:G96"/>
    <mergeCell ref="C97:G97"/>
    <mergeCell ref="C32:G32"/>
    <mergeCell ref="B38:G38"/>
    <mergeCell ref="C33:G33"/>
    <mergeCell ref="C34:G34"/>
    <mergeCell ref="C36:G36"/>
    <mergeCell ref="C37:G37"/>
    <mergeCell ref="C35:G35"/>
    <mergeCell ref="C48:G48"/>
    <mergeCell ref="C49:G49"/>
    <mergeCell ref="C91:G91"/>
    <mergeCell ref="B92:G92"/>
    <mergeCell ref="C65:G65"/>
    <mergeCell ref="C66:G66"/>
    <mergeCell ref="B94:G94"/>
    <mergeCell ref="C86:G86"/>
    <mergeCell ref="C87:G87"/>
    <mergeCell ref="C88:G88"/>
    <mergeCell ref="C89:G89"/>
    <mergeCell ref="C90:G90"/>
    <mergeCell ref="B85:G85"/>
    <mergeCell ref="B73:G73"/>
    <mergeCell ref="B74:G74"/>
    <mergeCell ref="C75:G75"/>
    <mergeCell ref="C76:G76"/>
    <mergeCell ref="B77:G77"/>
    <mergeCell ref="B67:G67"/>
    <mergeCell ref="B70:G70"/>
    <mergeCell ref="C71:G71"/>
    <mergeCell ref="B72:G72"/>
    <mergeCell ref="B69:G69"/>
    <mergeCell ref="C55:G55"/>
    <mergeCell ref="C59:G59"/>
    <mergeCell ref="C60:G60"/>
    <mergeCell ref="I6:J6"/>
    <mergeCell ref="C58:G58"/>
    <mergeCell ref="B47:G47"/>
    <mergeCell ref="B22:G22"/>
    <mergeCell ref="C16:G16"/>
    <mergeCell ref="C17:G17"/>
    <mergeCell ref="B13:G13"/>
    <mergeCell ref="B12:G12"/>
    <mergeCell ref="C14:G14"/>
    <mergeCell ref="C15:G15"/>
    <mergeCell ref="I13:J13"/>
    <mergeCell ref="I12:J12"/>
    <mergeCell ref="K12:L12"/>
    <mergeCell ref="K13:L13"/>
    <mergeCell ref="B39:G39"/>
    <mergeCell ref="B51:G51"/>
    <mergeCell ref="C30:G30"/>
    <mergeCell ref="C31:G31"/>
    <mergeCell ref="B61:G61"/>
    <mergeCell ref="C56:G56"/>
    <mergeCell ref="C57:G57"/>
    <mergeCell ref="I4:AF4"/>
    <mergeCell ref="I9:J9"/>
    <mergeCell ref="B6:G6"/>
    <mergeCell ref="B7:G7"/>
    <mergeCell ref="B9:G9"/>
    <mergeCell ref="B10:G10"/>
    <mergeCell ref="B11:G11"/>
    <mergeCell ref="B5:G5"/>
    <mergeCell ref="I11:J11"/>
    <mergeCell ref="B8:G8"/>
    <mergeCell ref="I8:J8"/>
    <mergeCell ref="B4:G4"/>
    <mergeCell ref="M5:N5"/>
    <mergeCell ref="M6:N6"/>
    <mergeCell ref="S8:T8"/>
    <mergeCell ref="U8:V8"/>
    <mergeCell ref="K5:L5"/>
    <mergeCell ref="K6:L6"/>
    <mergeCell ref="K7:L7"/>
    <mergeCell ref="K8:L8"/>
    <mergeCell ref="K9:L9"/>
    <mergeCell ref="K10:L10"/>
    <mergeCell ref="K11:L11"/>
    <mergeCell ref="I7:J7"/>
  </mergeCells>
  <pageMargins left="0.511811024" right="0.511811024" top="0.78740157499999996" bottom="0.78740157499999996" header="0.31496062000000002" footer="0.31496062000000002"/>
  <pageSetup paperSize="9" scale="35" fitToHeight="0" orientation="landscape" r:id="rId1"/>
  <rowBreaks count="2" manualBreakCount="2">
    <brk id="54" min="1" max="27" man="1"/>
    <brk id="10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6">
    <pageSetUpPr fitToPage="1"/>
  </sheetPr>
  <dimension ref="B2:N34"/>
  <sheetViews>
    <sheetView showGridLines="0" zoomScaleNormal="100" zoomScaleSheetLayoutView="90" workbookViewId="0">
      <selection activeCell="N3" sqref="N3"/>
    </sheetView>
  </sheetViews>
  <sheetFormatPr defaultRowHeight="15"/>
  <cols>
    <col min="1" max="1" width="5.140625" customWidth="1"/>
    <col min="2" max="2" width="22.140625" customWidth="1"/>
    <col min="3" max="3" width="22.85546875" customWidth="1"/>
    <col min="4" max="4" width="16.140625" customWidth="1"/>
    <col min="5" max="5" width="15.28515625" bestFit="1" customWidth="1"/>
    <col min="6" max="6" width="15.42578125" customWidth="1"/>
    <col min="7" max="7" width="15.85546875" customWidth="1"/>
    <col min="8" max="8" width="11.42578125" customWidth="1"/>
    <col min="10" max="10" width="22.28515625" bestFit="1" customWidth="1"/>
    <col min="13" max="13" width="10.5703125" bestFit="1" customWidth="1"/>
    <col min="14" max="14" width="24.42578125" customWidth="1"/>
    <col min="15" max="15" width="12.7109375" bestFit="1" customWidth="1"/>
    <col min="16" max="16" width="12.5703125" customWidth="1"/>
    <col min="17" max="17" width="14.85546875" customWidth="1"/>
    <col min="18" max="18" width="17.5703125" customWidth="1"/>
  </cols>
  <sheetData>
    <row r="2" spans="2:14" ht="15" customHeight="1">
      <c r="B2" s="292" t="s">
        <v>102</v>
      </c>
      <c r="C2" s="292" t="s">
        <v>103</v>
      </c>
      <c r="D2" s="292" t="s">
        <v>104</v>
      </c>
      <c r="E2" s="292" t="s">
        <v>171</v>
      </c>
      <c r="F2" s="292" t="s">
        <v>105</v>
      </c>
      <c r="G2" s="292" t="s">
        <v>106</v>
      </c>
      <c r="J2" s="290" t="s">
        <v>178</v>
      </c>
      <c r="K2" s="291"/>
      <c r="M2" s="286" t="s">
        <v>188</v>
      </c>
      <c r="N2" s="286"/>
    </row>
    <row r="3" spans="2:14" ht="41.25" customHeight="1">
      <c r="B3" s="292"/>
      <c r="C3" s="292"/>
      <c r="D3" s="292"/>
      <c r="E3" s="292"/>
      <c r="F3" s="292"/>
      <c r="G3" s="292"/>
      <c r="J3" s="129" t="s">
        <v>142</v>
      </c>
      <c r="K3" s="129" t="s">
        <v>143</v>
      </c>
      <c r="M3" s="182">
        <v>0</v>
      </c>
      <c r="N3" s="183" t="s">
        <v>157</v>
      </c>
    </row>
    <row r="4" spans="2:14" ht="60" customHeight="1">
      <c r="B4" s="127" t="s">
        <v>107</v>
      </c>
      <c r="C4" s="293" t="s">
        <v>108</v>
      </c>
      <c r="D4" s="294" t="s">
        <v>169</v>
      </c>
      <c r="E4" s="180">
        <f>F30</f>
        <v>0</v>
      </c>
      <c r="F4" s="181"/>
      <c r="G4" s="181"/>
      <c r="J4" s="116" t="s">
        <v>144</v>
      </c>
      <c r="K4" s="117">
        <v>4.05</v>
      </c>
      <c r="M4" s="182">
        <f>M3/12</f>
        <v>0</v>
      </c>
      <c r="N4" s="183" t="s">
        <v>158</v>
      </c>
    </row>
    <row r="5" spans="2:14" ht="24" customHeight="1">
      <c r="B5" s="179"/>
      <c r="C5" s="293"/>
      <c r="D5" s="294"/>
      <c r="E5" s="179"/>
      <c r="F5" s="2"/>
      <c r="G5" s="179"/>
      <c r="J5" s="116" t="s">
        <v>145</v>
      </c>
      <c r="K5" s="117">
        <v>1</v>
      </c>
    </row>
    <row r="6" spans="2:14" ht="26.25" customHeight="1">
      <c r="B6" s="127" t="s">
        <v>170</v>
      </c>
      <c r="C6" s="293"/>
      <c r="D6" s="294"/>
      <c r="E6" s="128">
        <f>F34</f>
        <v>0</v>
      </c>
      <c r="F6" s="2"/>
      <c r="G6" s="179"/>
      <c r="J6" s="116" t="s">
        <v>146</v>
      </c>
      <c r="K6" s="117">
        <v>4.2</v>
      </c>
    </row>
    <row r="7" spans="2:14">
      <c r="J7" s="116" t="s">
        <v>147</v>
      </c>
      <c r="K7" s="117">
        <v>5.5</v>
      </c>
    </row>
    <row r="8" spans="2:14">
      <c r="J8" s="116" t="s">
        <v>151</v>
      </c>
      <c r="K8" s="117">
        <v>3.5</v>
      </c>
    </row>
    <row r="9" spans="2:14">
      <c r="J9" s="116" t="s">
        <v>148</v>
      </c>
      <c r="K9" s="117">
        <v>4.05</v>
      </c>
    </row>
    <row r="10" spans="2:14">
      <c r="J10" s="116" t="s">
        <v>149</v>
      </c>
      <c r="K10" s="117">
        <v>4.8</v>
      </c>
    </row>
    <row r="11" spans="2:14">
      <c r="B11" s="113"/>
      <c r="C11" s="124"/>
      <c r="J11" s="116" t="s">
        <v>150</v>
      </c>
      <c r="K11" s="117">
        <v>4.4000000000000004</v>
      </c>
    </row>
    <row r="12" spans="2:14">
      <c r="B12" s="113"/>
      <c r="C12" s="124"/>
    </row>
    <row r="15" spans="2:14" hidden="1">
      <c r="B15" s="123"/>
    </row>
    <row r="16" spans="2:14" hidden="1">
      <c r="B16" s="286" t="s">
        <v>172</v>
      </c>
      <c r="C16" s="286"/>
      <c r="D16" s="286"/>
      <c r="E16" s="286"/>
      <c r="F16" s="286"/>
      <c r="G16" s="286"/>
      <c r="M16" s="289"/>
      <c r="N16" s="289"/>
    </row>
    <row r="17" spans="2:7" ht="30" hidden="1">
      <c r="B17" s="283" t="s">
        <v>176</v>
      </c>
      <c r="C17" s="283"/>
      <c r="D17" s="126" t="s">
        <v>181</v>
      </c>
      <c r="E17" s="126" t="s">
        <v>180</v>
      </c>
      <c r="F17" s="287" t="s">
        <v>177</v>
      </c>
      <c r="G17" s="288"/>
    </row>
    <row r="18" spans="2:7" hidden="1">
      <c r="B18" s="283" t="s">
        <v>173</v>
      </c>
      <c r="C18" s="283"/>
      <c r="D18" s="283">
        <v>220</v>
      </c>
      <c r="E18" s="283">
        <v>200</v>
      </c>
      <c r="F18" s="283" t="s">
        <v>173</v>
      </c>
      <c r="G18" s="283"/>
    </row>
    <row r="19" spans="2:7" hidden="1">
      <c r="B19" s="284">
        <v>3650.54</v>
      </c>
      <c r="C19" s="284"/>
      <c r="D19" s="283"/>
      <c r="E19" s="283"/>
      <c r="F19" s="284">
        <v>3650.54</v>
      </c>
      <c r="G19" s="284"/>
    </row>
    <row r="20" spans="2:7" hidden="1">
      <c r="B20" s="283" t="s">
        <v>174</v>
      </c>
      <c r="C20" s="283"/>
      <c r="D20" s="283"/>
      <c r="E20" s="283"/>
      <c r="F20" s="283" t="s">
        <v>174</v>
      </c>
      <c r="G20" s="283"/>
    </row>
    <row r="21" spans="2:7" hidden="1">
      <c r="B21" s="284">
        <v>1932.38</v>
      </c>
      <c r="C21" s="284"/>
      <c r="D21" s="283"/>
      <c r="E21" s="283"/>
      <c r="F21" s="284">
        <v>1932.38</v>
      </c>
      <c r="G21" s="284"/>
    </row>
    <row r="22" spans="2:7" hidden="1">
      <c r="B22" s="283" t="s">
        <v>175</v>
      </c>
      <c r="C22" s="283"/>
      <c r="D22" s="283"/>
      <c r="E22" s="283"/>
      <c r="F22" s="283" t="s">
        <v>175</v>
      </c>
      <c r="G22" s="283"/>
    </row>
    <row r="23" spans="2:7" hidden="1">
      <c r="B23" s="284">
        <v>2208.0700000000002</v>
      </c>
      <c r="C23" s="284"/>
      <c r="D23" s="283"/>
      <c r="E23" s="283"/>
      <c r="F23" s="284">
        <v>2208.0700000000002</v>
      </c>
      <c r="G23" s="284"/>
    </row>
    <row r="24" spans="2:7" hidden="1"/>
    <row r="27" spans="2:7">
      <c r="B27" s="286" t="s">
        <v>172</v>
      </c>
      <c r="C27" s="286"/>
      <c r="D27" s="286"/>
      <c r="E27" s="286"/>
      <c r="F27" s="286"/>
      <c r="G27" s="286"/>
    </row>
    <row r="28" spans="2:7" ht="30">
      <c r="B28" s="283" t="s">
        <v>176</v>
      </c>
      <c r="C28" s="283"/>
      <c r="D28" s="126" t="s">
        <v>201</v>
      </c>
      <c r="E28" s="126" t="s">
        <v>202</v>
      </c>
      <c r="F28" s="287" t="s">
        <v>177</v>
      </c>
      <c r="G28" s="288"/>
    </row>
    <row r="29" spans="2:7">
      <c r="B29" s="283" t="s">
        <v>173</v>
      </c>
      <c r="C29" s="283"/>
      <c r="D29" s="283">
        <v>220</v>
      </c>
      <c r="E29" s="283">
        <v>200</v>
      </c>
      <c r="F29" s="283" t="s">
        <v>107</v>
      </c>
      <c r="G29" s="283"/>
    </row>
    <row r="30" spans="2:7">
      <c r="B30" s="284">
        <v>3650.54</v>
      </c>
      <c r="C30" s="284"/>
      <c r="D30" s="283"/>
      <c r="E30" s="283"/>
      <c r="F30" s="285"/>
      <c r="G30" s="285"/>
    </row>
    <row r="31" spans="2:7">
      <c r="B31" s="283"/>
      <c r="C31" s="283"/>
      <c r="D31" s="283"/>
      <c r="E31" s="283"/>
      <c r="F31" s="283"/>
      <c r="G31" s="283"/>
    </row>
    <row r="32" spans="2:7">
      <c r="B32" s="284">
        <v>1932.38</v>
      </c>
      <c r="C32" s="284"/>
      <c r="D32" s="283"/>
      <c r="E32" s="283"/>
      <c r="F32" s="284">
        <f>B32/$D$18*$E$18</f>
        <v>1756.71</v>
      </c>
      <c r="G32" s="284"/>
    </row>
    <row r="33" spans="2:7">
      <c r="B33" s="283" t="s">
        <v>175</v>
      </c>
      <c r="C33" s="283"/>
      <c r="D33" s="283"/>
      <c r="E33" s="283"/>
      <c r="F33" s="283" t="s">
        <v>195</v>
      </c>
      <c r="G33" s="283"/>
    </row>
    <row r="34" spans="2:7">
      <c r="B34" s="284">
        <v>2208.0700000000002</v>
      </c>
      <c r="C34" s="284"/>
      <c r="D34" s="283"/>
      <c r="E34" s="283"/>
      <c r="F34" s="285"/>
      <c r="G34" s="285"/>
    </row>
  </sheetData>
  <mergeCells count="45">
    <mergeCell ref="F18:G18"/>
    <mergeCell ref="F19:G19"/>
    <mergeCell ref="F20:G20"/>
    <mergeCell ref="F21:G21"/>
    <mergeCell ref="B22:C22"/>
    <mergeCell ref="D4:D6"/>
    <mergeCell ref="B17:C17"/>
    <mergeCell ref="D18:D23"/>
    <mergeCell ref="E18:E23"/>
    <mergeCell ref="B23:C23"/>
    <mergeCell ref="M16:N16"/>
    <mergeCell ref="M2:N2"/>
    <mergeCell ref="J2:K2"/>
    <mergeCell ref="G2:G3"/>
    <mergeCell ref="B21:C21"/>
    <mergeCell ref="B2:B3"/>
    <mergeCell ref="C2:C3"/>
    <mergeCell ref="D2:D3"/>
    <mergeCell ref="E2:E3"/>
    <mergeCell ref="F2:F3"/>
    <mergeCell ref="B18:C18"/>
    <mergeCell ref="B20:C20"/>
    <mergeCell ref="B19:C19"/>
    <mergeCell ref="F17:G17"/>
    <mergeCell ref="B16:G16"/>
    <mergeCell ref="C4:C6"/>
    <mergeCell ref="B27:G27"/>
    <mergeCell ref="B28:C28"/>
    <mergeCell ref="F28:G28"/>
    <mergeCell ref="F22:G22"/>
    <mergeCell ref="F23:G23"/>
    <mergeCell ref="B29:C29"/>
    <mergeCell ref="D29:D34"/>
    <mergeCell ref="E29:E34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</mergeCells>
  <pageMargins left="0.511811024" right="0.511811024" top="0.78740157499999996" bottom="0.78740157499999996" header="0.31496062000000002" footer="0.31496062000000002"/>
  <pageSetup paperSize="9" scale="76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9">
    <pageSetUpPr fitToPage="1"/>
  </sheetPr>
  <dimension ref="B1:H27"/>
  <sheetViews>
    <sheetView showGridLines="0" view="pageBreakPreview" zoomScale="90" zoomScaleNormal="100" zoomScaleSheetLayoutView="90" workbookViewId="0">
      <selection activeCell="E24" sqref="E24"/>
    </sheetView>
  </sheetViews>
  <sheetFormatPr defaultRowHeight="15"/>
  <cols>
    <col min="1" max="1" width="3" style="35" customWidth="1"/>
    <col min="2" max="2" width="20.5703125" style="35" customWidth="1"/>
    <col min="3" max="3" width="31.42578125" style="35" customWidth="1"/>
    <col min="4" max="4" width="43.85546875" style="35" bestFit="1" customWidth="1"/>
    <col min="5" max="6" width="17" style="35" customWidth="1"/>
    <col min="7" max="7" width="14.42578125" style="35" bestFit="1" customWidth="1"/>
    <col min="8" max="8" width="24.28515625" style="35" customWidth="1"/>
    <col min="9" max="11" width="15.28515625" style="35" customWidth="1"/>
    <col min="12" max="256" width="9.140625" style="35"/>
    <col min="257" max="257" width="3" style="35" customWidth="1"/>
    <col min="258" max="258" width="20.5703125" style="35" customWidth="1"/>
    <col min="259" max="259" width="31.42578125" style="35" customWidth="1"/>
    <col min="260" max="260" width="43.85546875" style="35" bestFit="1" customWidth="1"/>
    <col min="261" max="262" width="17" style="35" customWidth="1"/>
    <col min="263" max="263" width="9.140625" style="35"/>
    <col min="264" max="264" width="24.28515625" style="35" customWidth="1"/>
    <col min="265" max="267" width="15.28515625" style="35" customWidth="1"/>
    <col min="268" max="512" width="9.140625" style="35"/>
    <col min="513" max="513" width="3" style="35" customWidth="1"/>
    <col min="514" max="514" width="20.5703125" style="35" customWidth="1"/>
    <col min="515" max="515" width="31.42578125" style="35" customWidth="1"/>
    <col min="516" max="516" width="43.85546875" style="35" bestFit="1" customWidth="1"/>
    <col min="517" max="518" width="17" style="35" customWidth="1"/>
    <col min="519" max="519" width="9.140625" style="35"/>
    <col min="520" max="520" width="24.28515625" style="35" customWidth="1"/>
    <col min="521" max="523" width="15.28515625" style="35" customWidth="1"/>
    <col min="524" max="768" width="9.140625" style="35"/>
    <col min="769" max="769" width="3" style="35" customWidth="1"/>
    <col min="770" max="770" width="20.5703125" style="35" customWidth="1"/>
    <col min="771" max="771" width="31.42578125" style="35" customWidth="1"/>
    <col min="772" max="772" width="43.85546875" style="35" bestFit="1" customWidth="1"/>
    <col min="773" max="774" width="17" style="35" customWidth="1"/>
    <col min="775" max="775" width="9.140625" style="35"/>
    <col min="776" max="776" width="24.28515625" style="35" customWidth="1"/>
    <col min="777" max="779" width="15.28515625" style="35" customWidth="1"/>
    <col min="780" max="1024" width="9.140625" style="35"/>
    <col min="1025" max="1025" width="3" style="35" customWidth="1"/>
    <col min="1026" max="1026" width="20.5703125" style="35" customWidth="1"/>
    <col min="1027" max="1027" width="31.42578125" style="35" customWidth="1"/>
    <col min="1028" max="1028" width="43.85546875" style="35" bestFit="1" customWidth="1"/>
    <col min="1029" max="1030" width="17" style="35" customWidth="1"/>
    <col min="1031" max="1031" width="9.140625" style="35"/>
    <col min="1032" max="1032" width="24.28515625" style="35" customWidth="1"/>
    <col min="1033" max="1035" width="15.28515625" style="35" customWidth="1"/>
    <col min="1036" max="1280" width="9.140625" style="35"/>
    <col min="1281" max="1281" width="3" style="35" customWidth="1"/>
    <col min="1282" max="1282" width="20.5703125" style="35" customWidth="1"/>
    <col min="1283" max="1283" width="31.42578125" style="35" customWidth="1"/>
    <col min="1284" max="1284" width="43.85546875" style="35" bestFit="1" customWidth="1"/>
    <col min="1285" max="1286" width="17" style="35" customWidth="1"/>
    <col min="1287" max="1287" width="9.140625" style="35"/>
    <col min="1288" max="1288" width="24.28515625" style="35" customWidth="1"/>
    <col min="1289" max="1291" width="15.28515625" style="35" customWidth="1"/>
    <col min="1292" max="1536" width="9.140625" style="35"/>
    <col min="1537" max="1537" width="3" style="35" customWidth="1"/>
    <col min="1538" max="1538" width="20.5703125" style="35" customWidth="1"/>
    <col min="1539" max="1539" width="31.42578125" style="35" customWidth="1"/>
    <col min="1540" max="1540" width="43.85546875" style="35" bestFit="1" customWidth="1"/>
    <col min="1541" max="1542" width="17" style="35" customWidth="1"/>
    <col min="1543" max="1543" width="9.140625" style="35"/>
    <col min="1544" max="1544" width="24.28515625" style="35" customWidth="1"/>
    <col min="1545" max="1547" width="15.28515625" style="35" customWidth="1"/>
    <col min="1548" max="1792" width="9.140625" style="35"/>
    <col min="1793" max="1793" width="3" style="35" customWidth="1"/>
    <col min="1794" max="1794" width="20.5703125" style="35" customWidth="1"/>
    <col min="1795" max="1795" width="31.42578125" style="35" customWidth="1"/>
    <col min="1796" max="1796" width="43.85546875" style="35" bestFit="1" customWidth="1"/>
    <col min="1797" max="1798" width="17" style="35" customWidth="1"/>
    <col min="1799" max="1799" width="9.140625" style="35"/>
    <col min="1800" max="1800" width="24.28515625" style="35" customWidth="1"/>
    <col min="1801" max="1803" width="15.28515625" style="35" customWidth="1"/>
    <col min="1804" max="2048" width="9.140625" style="35"/>
    <col min="2049" max="2049" width="3" style="35" customWidth="1"/>
    <col min="2050" max="2050" width="20.5703125" style="35" customWidth="1"/>
    <col min="2051" max="2051" width="31.42578125" style="35" customWidth="1"/>
    <col min="2052" max="2052" width="43.85546875" style="35" bestFit="1" customWidth="1"/>
    <col min="2053" max="2054" width="17" style="35" customWidth="1"/>
    <col min="2055" max="2055" width="9.140625" style="35"/>
    <col min="2056" max="2056" width="24.28515625" style="35" customWidth="1"/>
    <col min="2057" max="2059" width="15.28515625" style="35" customWidth="1"/>
    <col min="2060" max="2304" width="9.140625" style="35"/>
    <col min="2305" max="2305" width="3" style="35" customWidth="1"/>
    <col min="2306" max="2306" width="20.5703125" style="35" customWidth="1"/>
    <col min="2307" max="2307" width="31.42578125" style="35" customWidth="1"/>
    <col min="2308" max="2308" width="43.85546875" style="35" bestFit="1" customWidth="1"/>
    <col min="2309" max="2310" width="17" style="35" customWidth="1"/>
    <col min="2311" max="2311" width="9.140625" style="35"/>
    <col min="2312" max="2312" width="24.28515625" style="35" customWidth="1"/>
    <col min="2313" max="2315" width="15.28515625" style="35" customWidth="1"/>
    <col min="2316" max="2560" width="9.140625" style="35"/>
    <col min="2561" max="2561" width="3" style="35" customWidth="1"/>
    <col min="2562" max="2562" width="20.5703125" style="35" customWidth="1"/>
    <col min="2563" max="2563" width="31.42578125" style="35" customWidth="1"/>
    <col min="2564" max="2564" width="43.85546875" style="35" bestFit="1" customWidth="1"/>
    <col min="2565" max="2566" width="17" style="35" customWidth="1"/>
    <col min="2567" max="2567" width="9.140625" style="35"/>
    <col min="2568" max="2568" width="24.28515625" style="35" customWidth="1"/>
    <col min="2569" max="2571" width="15.28515625" style="35" customWidth="1"/>
    <col min="2572" max="2816" width="9.140625" style="35"/>
    <col min="2817" max="2817" width="3" style="35" customWidth="1"/>
    <col min="2818" max="2818" width="20.5703125" style="35" customWidth="1"/>
    <col min="2819" max="2819" width="31.42578125" style="35" customWidth="1"/>
    <col min="2820" max="2820" width="43.85546875" style="35" bestFit="1" customWidth="1"/>
    <col min="2821" max="2822" width="17" style="35" customWidth="1"/>
    <col min="2823" max="2823" width="9.140625" style="35"/>
    <col min="2824" max="2824" width="24.28515625" style="35" customWidth="1"/>
    <col min="2825" max="2827" width="15.28515625" style="35" customWidth="1"/>
    <col min="2828" max="3072" width="9.140625" style="35"/>
    <col min="3073" max="3073" width="3" style="35" customWidth="1"/>
    <col min="3074" max="3074" width="20.5703125" style="35" customWidth="1"/>
    <col min="3075" max="3075" width="31.42578125" style="35" customWidth="1"/>
    <col min="3076" max="3076" width="43.85546875" style="35" bestFit="1" customWidth="1"/>
    <col min="3077" max="3078" width="17" style="35" customWidth="1"/>
    <col min="3079" max="3079" width="9.140625" style="35"/>
    <col min="3080" max="3080" width="24.28515625" style="35" customWidth="1"/>
    <col min="3081" max="3083" width="15.28515625" style="35" customWidth="1"/>
    <col min="3084" max="3328" width="9.140625" style="35"/>
    <col min="3329" max="3329" width="3" style="35" customWidth="1"/>
    <col min="3330" max="3330" width="20.5703125" style="35" customWidth="1"/>
    <col min="3331" max="3331" width="31.42578125" style="35" customWidth="1"/>
    <col min="3332" max="3332" width="43.85546875" style="35" bestFit="1" customWidth="1"/>
    <col min="3333" max="3334" width="17" style="35" customWidth="1"/>
    <col min="3335" max="3335" width="9.140625" style="35"/>
    <col min="3336" max="3336" width="24.28515625" style="35" customWidth="1"/>
    <col min="3337" max="3339" width="15.28515625" style="35" customWidth="1"/>
    <col min="3340" max="3584" width="9.140625" style="35"/>
    <col min="3585" max="3585" width="3" style="35" customWidth="1"/>
    <col min="3586" max="3586" width="20.5703125" style="35" customWidth="1"/>
    <col min="3587" max="3587" width="31.42578125" style="35" customWidth="1"/>
    <col min="3588" max="3588" width="43.85546875" style="35" bestFit="1" customWidth="1"/>
    <col min="3589" max="3590" width="17" style="35" customWidth="1"/>
    <col min="3591" max="3591" width="9.140625" style="35"/>
    <col min="3592" max="3592" width="24.28515625" style="35" customWidth="1"/>
    <col min="3593" max="3595" width="15.28515625" style="35" customWidth="1"/>
    <col min="3596" max="3840" width="9.140625" style="35"/>
    <col min="3841" max="3841" width="3" style="35" customWidth="1"/>
    <col min="3842" max="3842" width="20.5703125" style="35" customWidth="1"/>
    <col min="3843" max="3843" width="31.42578125" style="35" customWidth="1"/>
    <col min="3844" max="3844" width="43.85546875" style="35" bestFit="1" customWidth="1"/>
    <col min="3845" max="3846" width="17" style="35" customWidth="1"/>
    <col min="3847" max="3847" width="9.140625" style="35"/>
    <col min="3848" max="3848" width="24.28515625" style="35" customWidth="1"/>
    <col min="3849" max="3851" width="15.28515625" style="35" customWidth="1"/>
    <col min="3852" max="4096" width="9.140625" style="35"/>
    <col min="4097" max="4097" width="3" style="35" customWidth="1"/>
    <col min="4098" max="4098" width="20.5703125" style="35" customWidth="1"/>
    <col min="4099" max="4099" width="31.42578125" style="35" customWidth="1"/>
    <col min="4100" max="4100" width="43.85546875" style="35" bestFit="1" customWidth="1"/>
    <col min="4101" max="4102" width="17" style="35" customWidth="1"/>
    <col min="4103" max="4103" width="9.140625" style="35"/>
    <col min="4104" max="4104" width="24.28515625" style="35" customWidth="1"/>
    <col min="4105" max="4107" width="15.28515625" style="35" customWidth="1"/>
    <col min="4108" max="4352" width="9.140625" style="35"/>
    <col min="4353" max="4353" width="3" style="35" customWidth="1"/>
    <col min="4354" max="4354" width="20.5703125" style="35" customWidth="1"/>
    <col min="4355" max="4355" width="31.42578125" style="35" customWidth="1"/>
    <col min="4356" max="4356" width="43.85546875" style="35" bestFit="1" customWidth="1"/>
    <col min="4357" max="4358" width="17" style="35" customWidth="1"/>
    <col min="4359" max="4359" width="9.140625" style="35"/>
    <col min="4360" max="4360" width="24.28515625" style="35" customWidth="1"/>
    <col min="4361" max="4363" width="15.28515625" style="35" customWidth="1"/>
    <col min="4364" max="4608" width="9.140625" style="35"/>
    <col min="4609" max="4609" width="3" style="35" customWidth="1"/>
    <col min="4610" max="4610" width="20.5703125" style="35" customWidth="1"/>
    <col min="4611" max="4611" width="31.42578125" style="35" customWidth="1"/>
    <col min="4612" max="4612" width="43.85546875" style="35" bestFit="1" customWidth="1"/>
    <col min="4613" max="4614" width="17" style="35" customWidth="1"/>
    <col min="4615" max="4615" width="9.140625" style="35"/>
    <col min="4616" max="4616" width="24.28515625" style="35" customWidth="1"/>
    <col min="4617" max="4619" width="15.28515625" style="35" customWidth="1"/>
    <col min="4620" max="4864" width="9.140625" style="35"/>
    <col min="4865" max="4865" width="3" style="35" customWidth="1"/>
    <col min="4866" max="4866" width="20.5703125" style="35" customWidth="1"/>
    <col min="4867" max="4867" width="31.42578125" style="35" customWidth="1"/>
    <col min="4868" max="4868" width="43.85546875" style="35" bestFit="1" customWidth="1"/>
    <col min="4869" max="4870" width="17" style="35" customWidth="1"/>
    <col min="4871" max="4871" width="9.140625" style="35"/>
    <col min="4872" max="4872" width="24.28515625" style="35" customWidth="1"/>
    <col min="4873" max="4875" width="15.28515625" style="35" customWidth="1"/>
    <col min="4876" max="5120" width="9.140625" style="35"/>
    <col min="5121" max="5121" width="3" style="35" customWidth="1"/>
    <col min="5122" max="5122" width="20.5703125" style="35" customWidth="1"/>
    <col min="5123" max="5123" width="31.42578125" style="35" customWidth="1"/>
    <col min="5124" max="5124" width="43.85546875" style="35" bestFit="1" customWidth="1"/>
    <col min="5125" max="5126" width="17" style="35" customWidth="1"/>
    <col min="5127" max="5127" width="9.140625" style="35"/>
    <col min="5128" max="5128" width="24.28515625" style="35" customWidth="1"/>
    <col min="5129" max="5131" width="15.28515625" style="35" customWidth="1"/>
    <col min="5132" max="5376" width="9.140625" style="35"/>
    <col min="5377" max="5377" width="3" style="35" customWidth="1"/>
    <col min="5378" max="5378" width="20.5703125" style="35" customWidth="1"/>
    <col min="5379" max="5379" width="31.42578125" style="35" customWidth="1"/>
    <col min="5380" max="5380" width="43.85546875" style="35" bestFit="1" customWidth="1"/>
    <col min="5381" max="5382" width="17" style="35" customWidth="1"/>
    <col min="5383" max="5383" width="9.140625" style="35"/>
    <col min="5384" max="5384" width="24.28515625" style="35" customWidth="1"/>
    <col min="5385" max="5387" width="15.28515625" style="35" customWidth="1"/>
    <col min="5388" max="5632" width="9.140625" style="35"/>
    <col min="5633" max="5633" width="3" style="35" customWidth="1"/>
    <col min="5634" max="5634" width="20.5703125" style="35" customWidth="1"/>
    <col min="5635" max="5635" width="31.42578125" style="35" customWidth="1"/>
    <col min="5636" max="5636" width="43.85546875" style="35" bestFit="1" customWidth="1"/>
    <col min="5637" max="5638" width="17" style="35" customWidth="1"/>
    <col min="5639" max="5639" width="9.140625" style="35"/>
    <col min="5640" max="5640" width="24.28515625" style="35" customWidth="1"/>
    <col min="5641" max="5643" width="15.28515625" style="35" customWidth="1"/>
    <col min="5644" max="5888" width="9.140625" style="35"/>
    <col min="5889" max="5889" width="3" style="35" customWidth="1"/>
    <col min="5890" max="5890" width="20.5703125" style="35" customWidth="1"/>
    <col min="5891" max="5891" width="31.42578125" style="35" customWidth="1"/>
    <col min="5892" max="5892" width="43.85546875" style="35" bestFit="1" customWidth="1"/>
    <col min="5893" max="5894" width="17" style="35" customWidth="1"/>
    <col min="5895" max="5895" width="9.140625" style="35"/>
    <col min="5896" max="5896" width="24.28515625" style="35" customWidth="1"/>
    <col min="5897" max="5899" width="15.28515625" style="35" customWidth="1"/>
    <col min="5900" max="6144" width="9.140625" style="35"/>
    <col min="6145" max="6145" width="3" style="35" customWidth="1"/>
    <col min="6146" max="6146" width="20.5703125" style="35" customWidth="1"/>
    <col min="6147" max="6147" width="31.42578125" style="35" customWidth="1"/>
    <col min="6148" max="6148" width="43.85546875" style="35" bestFit="1" customWidth="1"/>
    <col min="6149" max="6150" width="17" style="35" customWidth="1"/>
    <col min="6151" max="6151" width="9.140625" style="35"/>
    <col min="6152" max="6152" width="24.28515625" style="35" customWidth="1"/>
    <col min="6153" max="6155" width="15.28515625" style="35" customWidth="1"/>
    <col min="6156" max="6400" width="9.140625" style="35"/>
    <col min="6401" max="6401" width="3" style="35" customWidth="1"/>
    <col min="6402" max="6402" width="20.5703125" style="35" customWidth="1"/>
    <col min="6403" max="6403" width="31.42578125" style="35" customWidth="1"/>
    <col min="6404" max="6404" width="43.85546875" style="35" bestFit="1" customWidth="1"/>
    <col min="6405" max="6406" width="17" style="35" customWidth="1"/>
    <col min="6407" max="6407" width="9.140625" style="35"/>
    <col min="6408" max="6408" width="24.28515625" style="35" customWidth="1"/>
    <col min="6409" max="6411" width="15.28515625" style="35" customWidth="1"/>
    <col min="6412" max="6656" width="9.140625" style="35"/>
    <col min="6657" max="6657" width="3" style="35" customWidth="1"/>
    <col min="6658" max="6658" width="20.5703125" style="35" customWidth="1"/>
    <col min="6659" max="6659" width="31.42578125" style="35" customWidth="1"/>
    <col min="6660" max="6660" width="43.85546875" style="35" bestFit="1" customWidth="1"/>
    <col min="6661" max="6662" width="17" style="35" customWidth="1"/>
    <col min="6663" max="6663" width="9.140625" style="35"/>
    <col min="6664" max="6664" width="24.28515625" style="35" customWidth="1"/>
    <col min="6665" max="6667" width="15.28515625" style="35" customWidth="1"/>
    <col min="6668" max="6912" width="9.140625" style="35"/>
    <col min="6913" max="6913" width="3" style="35" customWidth="1"/>
    <col min="6914" max="6914" width="20.5703125" style="35" customWidth="1"/>
    <col min="6915" max="6915" width="31.42578125" style="35" customWidth="1"/>
    <col min="6916" max="6916" width="43.85546875" style="35" bestFit="1" customWidth="1"/>
    <col min="6917" max="6918" width="17" style="35" customWidth="1"/>
    <col min="6919" max="6919" width="9.140625" style="35"/>
    <col min="6920" max="6920" width="24.28515625" style="35" customWidth="1"/>
    <col min="6921" max="6923" width="15.28515625" style="35" customWidth="1"/>
    <col min="6924" max="7168" width="9.140625" style="35"/>
    <col min="7169" max="7169" width="3" style="35" customWidth="1"/>
    <col min="7170" max="7170" width="20.5703125" style="35" customWidth="1"/>
    <col min="7171" max="7171" width="31.42578125" style="35" customWidth="1"/>
    <col min="7172" max="7172" width="43.85546875" style="35" bestFit="1" customWidth="1"/>
    <col min="7173" max="7174" width="17" style="35" customWidth="1"/>
    <col min="7175" max="7175" width="9.140625" style="35"/>
    <col min="7176" max="7176" width="24.28515625" style="35" customWidth="1"/>
    <col min="7177" max="7179" width="15.28515625" style="35" customWidth="1"/>
    <col min="7180" max="7424" width="9.140625" style="35"/>
    <col min="7425" max="7425" width="3" style="35" customWidth="1"/>
    <col min="7426" max="7426" width="20.5703125" style="35" customWidth="1"/>
    <col min="7427" max="7427" width="31.42578125" style="35" customWidth="1"/>
    <col min="7428" max="7428" width="43.85546875" style="35" bestFit="1" customWidth="1"/>
    <col min="7429" max="7430" width="17" style="35" customWidth="1"/>
    <col min="7431" max="7431" width="9.140625" style="35"/>
    <col min="7432" max="7432" width="24.28515625" style="35" customWidth="1"/>
    <col min="7433" max="7435" width="15.28515625" style="35" customWidth="1"/>
    <col min="7436" max="7680" width="9.140625" style="35"/>
    <col min="7681" max="7681" width="3" style="35" customWidth="1"/>
    <col min="7682" max="7682" width="20.5703125" style="35" customWidth="1"/>
    <col min="7683" max="7683" width="31.42578125" style="35" customWidth="1"/>
    <col min="7684" max="7684" width="43.85546875" style="35" bestFit="1" customWidth="1"/>
    <col min="7685" max="7686" width="17" style="35" customWidth="1"/>
    <col min="7687" max="7687" width="9.140625" style="35"/>
    <col min="7688" max="7688" width="24.28515625" style="35" customWidth="1"/>
    <col min="7689" max="7691" width="15.28515625" style="35" customWidth="1"/>
    <col min="7692" max="7936" width="9.140625" style="35"/>
    <col min="7937" max="7937" width="3" style="35" customWidth="1"/>
    <col min="7938" max="7938" width="20.5703125" style="35" customWidth="1"/>
    <col min="7939" max="7939" width="31.42578125" style="35" customWidth="1"/>
    <col min="7940" max="7940" width="43.85546875" style="35" bestFit="1" customWidth="1"/>
    <col min="7941" max="7942" width="17" style="35" customWidth="1"/>
    <col min="7943" max="7943" width="9.140625" style="35"/>
    <col min="7944" max="7944" width="24.28515625" style="35" customWidth="1"/>
    <col min="7945" max="7947" width="15.28515625" style="35" customWidth="1"/>
    <col min="7948" max="8192" width="9.140625" style="35"/>
    <col min="8193" max="8193" width="3" style="35" customWidth="1"/>
    <col min="8194" max="8194" width="20.5703125" style="35" customWidth="1"/>
    <col min="8195" max="8195" width="31.42578125" style="35" customWidth="1"/>
    <col min="8196" max="8196" width="43.85546875" style="35" bestFit="1" customWidth="1"/>
    <col min="8197" max="8198" width="17" style="35" customWidth="1"/>
    <col min="8199" max="8199" width="9.140625" style="35"/>
    <col min="8200" max="8200" width="24.28515625" style="35" customWidth="1"/>
    <col min="8201" max="8203" width="15.28515625" style="35" customWidth="1"/>
    <col min="8204" max="8448" width="9.140625" style="35"/>
    <col min="8449" max="8449" width="3" style="35" customWidth="1"/>
    <col min="8450" max="8450" width="20.5703125" style="35" customWidth="1"/>
    <col min="8451" max="8451" width="31.42578125" style="35" customWidth="1"/>
    <col min="8452" max="8452" width="43.85546875" style="35" bestFit="1" customWidth="1"/>
    <col min="8453" max="8454" width="17" style="35" customWidth="1"/>
    <col min="8455" max="8455" width="9.140625" style="35"/>
    <col min="8456" max="8456" width="24.28515625" style="35" customWidth="1"/>
    <col min="8457" max="8459" width="15.28515625" style="35" customWidth="1"/>
    <col min="8460" max="8704" width="9.140625" style="35"/>
    <col min="8705" max="8705" width="3" style="35" customWidth="1"/>
    <col min="8706" max="8706" width="20.5703125" style="35" customWidth="1"/>
    <col min="8707" max="8707" width="31.42578125" style="35" customWidth="1"/>
    <col min="8708" max="8708" width="43.85546875" style="35" bestFit="1" customWidth="1"/>
    <col min="8709" max="8710" width="17" style="35" customWidth="1"/>
    <col min="8711" max="8711" width="9.140625" style="35"/>
    <col min="8712" max="8712" width="24.28515625" style="35" customWidth="1"/>
    <col min="8713" max="8715" width="15.28515625" style="35" customWidth="1"/>
    <col min="8716" max="8960" width="9.140625" style="35"/>
    <col min="8961" max="8961" width="3" style="35" customWidth="1"/>
    <col min="8962" max="8962" width="20.5703125" style="35" customWidth="1"/>
    <col min="8963" max="8963" width="31.42578125" style="35" customWidth="1"/>
    <col min="8964" max="8964" width="43.85546875" style="35" bestFit="1" customWidth="1"/>
    <col min="8965" max="8966" width="17" style="35" customWidth="1"/>
    <col min="8967" max="8967" width="9.140625" style="35"/>
    <col min="8968" max="8968" width="24.28515625" style="35" customWidth="1"/>
    <col min="8969" max="8971" width="15.28515625" style="35" customWidth="1"/>
    <col min="8972" max="9216" width="9.140625" style="35"/>
    <col min="9217" max="9217" width="3" style="35" customWidth="1"/>
    <col min="9218" max="9218" width="20.5703125" style="35" customWidth="1"/>
    <col min="9219" max="9219" width="31.42578125" style="35" customWidth="1"/>
    <col min="9220" max="9220" width="43.85546875" style="35" bestFit="1" customWidth="1"/>
    <col min="9221" max="9222" width="17" style="35" customWidth="1"/>
    <col min="9223" max="9223" width="9.140625" style="35"/>
    <col min="9224" max="9224" width="24.28515625" style="35" customWidth="1"/>
    <col min="9225" max="9227" width="15.28515625" style="35" customWidth="1"/>
    <col min="9228" max="9472" width="9.140625" style="35"/>
    <col min="9473" max="9473" width="3" style="35" customWidth="1"/>
    <col min="9474" max="9474" width="20.5703125" style="35" customWidth="1"/>
    <col min="9475" max="9475" width="31.42578125" style="35" customWidth="1"/>
    <col min="9476" max="9476" width="43.85546875" style="35" bestFit="1" customWidth="1"/>
    <col min="9477" max="9478" width="17" style="35" customWidth="1"/>
    <col min="9479" max="9479" width="9.140625" style="35"/>
    <col min="9480" max="9480" width="24.28515625" style="35" customWidth="1"/>
    <col min="9481" max="9483" width="15.28515625" style="35" customWidth="1"/>
    <col min="9484" max="9728" width="9.140625" style="35"/>
    <col min="9729" max="9729" width="3" style="35" customWidth="1"/>
    <col min="9730" max="9730" width="20.5703125" style="35" customWidth="1"/>
    <col min="9731" max="9731" width="31.42578125" style="35" customWidth="1"/>
    <col min="9732" max="9732" width="43.85546875" style="35" bestFit="1" customWidth="1"/>
    <col min="9733" max="9734" width="17" style="35" customWidth="1"/>
    <col min="9735" max="9735" width="9.140625" style="35"/>
    <col min="9736" max="9736" width="24.28515625" style="35" customWidth="1"/>
    <col min="9737" max="9739" width="15.28515625" style="35" customWidth="1"/>
    <col min="9740" max="9984" width="9.140625" style="35"/>
    <col min="9985" max="9985" width="3" style="35" customWidth="1"/>
    <col min="9986" max="9986" width="20.5703125" style="35" customWidth="1"/>
    <col min="9987" max="9987" width="31.42578125" style="35" customWidth="1"/>
    <col min="9988" max="9988" width="43.85546875" style="35" bestFit="1" customWidth="1"/>
    <col min="9989" max="9990" width="17" style="35" customWidth="1"/>
    <col min="9991" max="9991" width="9.140625" style="35"/>
    <col min="9992" max="9992" width="24.28515625" style="35" customWidth="1"/>
    <col min="9993" max="9995" width="15.28515625" style="35" customWidth="1"/>
    <col min="9996" max="10240" width="9.140625" style="35"/>
    <col min="10241" max="10241" width="3" style="35" customWidth="1"/>
    <col min="10242" max="10242" width="20.5703125" style="35" customWidth="1"/>
    <col min="10243" max="10243" width="31.42578125" style="35" customWidth="1"/>
    <col min="10244" max="10244" width="43.85546875" style="35" bestFit="1" customWidth="1"/>
    <col min="10245" max="10246" width="17" style="35" customWidth="1"/>
    <col min="10247" max="10247" width="9.140625" style="35"/>
    <col min="10248" max="10248" width="24.28515625" style="35" customWidth="1"/>
    <col min="10249" max="10251" width="15.28515625" style="35" customWidth="1"/>
    <col min="10252" max="10496" width="9.140625" style="35"/>
    <col min="10497" max="10497" width="3" style="35" customWidth="1"/>
    <col min="10498" max="10498" width="20.5703125" style="35" customWidth="1"/>
    <col min="10499" max="10499" width="31.42578125" style="35" customWidth="1"/>
    <col min="10500" max="10500" width="43.85546875" style="35" bestFit="1" customWidth="1"/>
    <col min="10501" max="10502" width="17" style="35" customWidth="1"/>
    <col min="10503" max="10503" width="9.140625" style="35"/>
    <col min="10504" max="10504" width="24.28515625" style="35" customWidth="1"/>
    <col min="10505" max="10507" width="15.28515625" style="35" customWidth="1"/>
    <col min="10508" max="10752" width="9.140625" style="35"/>
    <col min="10753" max="10753" width="3" style="35" customWidth="1"/>
    <col min="10754" max="10754" width="20.5703125" style="35" customWidth="1"/>
    <col min="10755" max="10755" width="31.42578125" style="35" customWidth="1"/>
    <col min="10756" max="10756" width="43.85546875" style="35" bestFit="1" customWidth="1"/>
    <col min="10757" max="10758" width="17" style="35" customWidth="1"/>
    <col min="10759" max="10759" width="9.140625" style="35"/>
    <col min="10760" max="10760" width="24.28515625" style="35" customWidth="1"/>
    <col min="10761" max="10763" width="15.28515625" style="35" customWidth="1"/>
    <col min="10764" max="11008" width="9.140625" style="35"/>
    <col min="11009" max="11009" width="3" style="35" customWidth="1"/>
    <col min="11010" max="11010" width="20.5703125" style="35" customWidth="1"/>
    <col min="11011" max="11011" width="31.42578125" style="35" customWidth="1"/>
    <col min="11012" max="11012" width="43.85546875" style="35" bestFit="1" customWidth="1"/>
    <col min="11013" max="11014" width="17" style="35" customWidth="1"/>
    <col min="11015" max="11015" width="9.140625" style="35"/>
    <col min="11016" max="11016" width="24.28515625" style="35" customWidth="1"/>
    <col min="11017" max="11019" width="15.28515625" style="35" customWidth="1"/>
    <col min="11020" max="11264" width="9.140625" style="35"/>
    <col min="11265" max="11265" width="3" style="35" customWidth="1"/>
    <col min="11266" max="11266" width="20.5703125" style="35" customWidth="1"/>
    <col min="11267" max="11267" width="31.42578125" style="35" customWidth="1"/>
    <col min="11268" max="11268" width="43.85546875" style="35" bestFit="1" customWidth="1"/>
    <col min="11269" max="11270" width="17" style="35" customWidth="1"/>
    <col min="11271" max="11271" width="9.140625" style="35"/>
    <col min="11272" max="11272" width="24.28515625" style="35" customWidth="1"/>
    <col min="11273" max="11275" width="15.28515625" style="35" customWidth="1"/>
    <col min="11276" max="11520" width="9.140625" style="35"/>
    <col min="11521" max="11521" width="3" style="35" customWidth="1"/>
    <col min="11522" max="11522" width="20.5703125" style="35" customWidth="1"/>
    <col min="11523" max="11523" width="31.42578125" style="35" customWidth="1"/>
    <col min="11524" max="11524" width="43.85546875" style="35" bestFit="1" customWidth="1"/>
    <col min="11525" max="11526" width="17" style="35" customWidth="1"/>
    <col min="11527" max="11527" width="9.140625" style="35"/>
    <col min="11528" max="11528" width="24.28515625" style="35" customWidth="1"/>
    <col min="11529" max="11531" width="15.28515625" style="35" customWidth="1"/>
    <col min="11532" max="11776" width="9.140625" style="35"/>
    <col min="11777" max="11777" width="3" style="35" customWidth="1"/>
    <col min="11778" max="11778" width="20.5703125" style="35" customWidth="1"/>
    <col min="11779" max="11779" width="31.42578125" style="35" customWidth="1"/>
    <col min="11780" max="11780" width="43.85546875" style="35" bestFit="1" customWidth="1"/>
    <col min="11781" max="11782" width="17" style="35" customWidth="1"/>
    <col min="11783" max="11783" width="9.140625" style="35"/>
    <col min="11784" max="11784" width="24.28515625" style="35" customWidth="1"/>
    <col min="11785" max="11787" width="15.28515625" style="35" customWidth="1"/>
    <col min="11788" max="12032" width="9.140625" style="35"/>
    <col min="12033" max="12033" width="3" style="35" customWidth="1"/>
    <col min="12034" max="12034" width="20.5703125" style="35" customWidth="1"/>
    <col min="12035" max="12035" width="31.42578125" style="35" customWidth="1"/>
    <col min="12036" max="12036" width="43.85546875" style="35" bestFit="1" customWidth="1"/>
    <col min="12037" max="12038" width="17" style="35" customWidth="1"/>
    <col min="12039" max="12039" width="9.140625" style="35"/>
    <col min="12040" max="12040" width="24.28515625" style="35" customWidth="1"/>
    <col min="12041" max="12043" width="15.28515625" style="35" customWidth="1"/>
    <col min="12044" max="12288" width="9.140625" style="35"/>
    <col min="12289" max="12289" width="3" style="35" customWidth="1"/>
    <col min="12290" max="12290" width="20.5703125" style="35" customWidth="1"/>
    <col min="12291" max="12291" width="31.42578125" style="35" customWidth="1"/>
    <col min="12292" max="12292" width="43.85546875" style="35" bestFit="1" customWidth="1"/>
    <col min="12293" max="12294" width="17" style="35" customWidth="1"/>
    <col min="12295" max="12295" width="9.140625" style="35"/>
    <col min="12296" max="12296" width="24.28515625" style="35" customWidth="1"/>
    <col min="12297" max="12299" width="15.28515625" style="35" customWidth="1"/>
    <col min="12300" max="12544" width="9.140625" style="35"/>
    <col min="12545" max="12545" width="3" style="35" customWidth="1"/>
    <col min="12546" max="12546" width="20.5703125" style="35" customWidth="1"/>
    <col min="12547" max="12547" width="31.42578125" style="35" customWidth="1"/>
    <col min="12548" max="12548" width="43.85546875" style="35" bestFit="1" customWidth="1"/>
    <col min="12549" max="12550" width="17" style="35" customWidth="1"/>
    <col min="12551" max="12551" width="9.140625" style="35"/>
    <col min="12552" max="12552" width="24.28515625" style="35" customWidth="1"/>
    <col min="12553" max="12555" width="15.28515625" style="35" customWidth="1"/>
    <col min="12556" max="12800" width="9.140625" style="35"/>
    <col min="12801" max="12801" width="3" style="35" customWidth="1"/>
    <col min="12802" max="12802" width="20.5703125" style="35" customWidth="1"/>
    <col min="12803" max="12803" width="31.42578125" style="35" customWidth="1"/>
    <col min="12804" max="12804" width="43.85546875" style="35" bestFit="1" customWidth="1"/>
    <col min="12805" max="12806" width="17" style="35" customWidth="1"/>
    <col min="12807" max="12807" width="9.140625" style="35"/>
    <col min="12808" max="12808" width="24.28515625" style="35" customWidth="1"/>
    <col min="12809" max="12811" width="15.28515625" style="35" customWidth="1"/>
    <col min="12812" max="13056" width="9.140625" style="35"/>
    <col min="13057" max="13057" width="3" style="35" customWidth="1"/>
    <col min="13058" max="13058" width="20.5703125" style="35" customWidth="1"/>
    <col min="13059" max="13059" width="31.42578125" style="35" customWidth="1"/>
    <col min="13060" max="13060" width="43.85546875" style="35" bestFit="1" customWidth="1"/>
    <col min="13061" max="13062" width="17" style="35" customWidth="1"/>
    <col min="13063" max="13063" width="9.140625" style="35"/>
    <col min="13064" max="13064" width="24.28515625" style="35" customWidth="1"/>
    <col min="13065" max="13067" width="15.28515625" style="35" customWidth="1"/>
    <col min="13068" max="13312" width="9.140625" style="35"/>
    <col min="13313" max="13313" width="3" style="35" customWidth="1"/>
    <col min="13314" max="13314" width="20.5703125" style="35" customWidth="1"/>
    <col min="13315" max="13315" width="31.42578125" style="35" customWidth="1"/>
    <col min="13316" max="13316" width="43.85546875" style="35" bestFit="1" customWidth="1"/>
    <col min="13317" max="13318" width="17" style="35" customWidth="1"/>
    <col min="13319" max="13319" width="9.140625" style="35"/>
    <col min="13320" max="13320" width="24.28515625" style="35" customWidth="1"/>
    <col min="13321" max="13323" width="15.28515625" style="35" customWidth="1"/>
    <col min="13324" max="13568" width="9.140625" style="35"/>
    <col min="13569" max="13569" width="3" style="35" customWidth="1"/>
    <col min="13570" max="13570" width="20.5703125" style="35" customWidth="1"/>
    <col min="13571" max="13571" width="31.42578125" style="35" customWidth="1"/>
    <col min="13572" max="13572" width="43.85546875" style="35" bestFit="1" customWidth="1"/>
    <col min="13573" max="13574" width="17" style="35" customWidth="1"/>
    <col min="13575" max="13575" width="9.140625" style="35"/>
    <col min="13576" max="13576" width="24.28515625" style="35" customWidth="1"/>
    <col min="13577" max="13579" width="15.28515625" style="35" customWidth="1"/>
    <col min="13580" max="13824" width="9.140625" style="35"/>
    <col min="13825" max="13825" width="3" style="35" customWidth="1"/>
    <col min="13826" max="13826" width="20.5703125" style="35" customWidth="1"/>
    <col min="13827" max="13827" width="31.42578125" style="35" customWidth="1"/>
    <col min="13828" max="13828" width="43.85546875" style="35" bestFit="1" customWidth="1"/>
    <col min="13829" max="13830" width="17" style="35" customWidth="1"/>
    <col min="13831" max="13831" width="9.140625" style="35"/>
    <col min="13832" max="13832" width="24.28515625" style="35" customWidth="1"/>
    <col min="13833" max="13835" width="15.28515625" style="35" customWidth="1"/>
    <col min="13836" max="14080" width="9.140625" style="35"/>
    <col min="14081" max="14081" width="3" style="35" customWidth="1"/>
    <col min="14082" max="14082" width="20.5703125" style="35" customWidth="1"/>
    <col min="14083" max="14083" width="31.42578125" style="35" customWidth="1"/>
    <col min="14084" max="14084" width="43.85546875" style="35" bestFit="1" customWidth="1"/>
    <col min="14085" max="14086" width="17" style="35" customWidth="1"/>
    <col min="14087" max="14087" width="9.140625" style="35"/>
    <col min="14088" max="14088" width="24.28515625" style="35" customWidth="1"/>
    <col min="14089" max="14091" width="15.28515625" style="35" customWidth="1"/>
    <col min="14092" max="14336" width="9.140625" style="35"/>
    <col min="14337" max="14337" width="3" style="35" customWidth="1"/>
    <col min="14338" max="14338" width="20.5703125" style="35" customWidth="1"/>
    <col min="14339" max="14339" width="31.42578125" style="35" customWidth="1"/>
    <col min="14340" max="14340" width="43.85546875" style="35" bestFit="1" customWidth="1"/>
    <col min="14341" max="14342" width="17" style="35" customWidth="1"/>
    <col min="14343" max="14343" width="9.140625" style="35"/>
    <col min="14344" max="14344" width="24.28515625" style="35" customWidth="1"/>
    <col min="14345" max="14347" width="15.28515625" style="35" customWidth="1"/>
    <col min="14348" max="14592" width="9.140625" style="35"/>
    <col min="14593" max="14593" width="3" style="35" customWidth="1"/>
    <col min="14594" max="14594" width="20.5703125" style="35" customWidth="1"/>
    <col min="14595" max="14595" width="31.42578125" style="35" customWidth="1"/>
    <col min="14596" max="14596" width="43.85546875" style="35" bestFit="1" customWidth="1"/>
    <col min="14597" max="14598" width="17" style="35" customWidth="1"/>
    <col min="14599" max="14599" width="9.140625" style="35"/>
    <col min="14600" max="14600" width="24.28515625" style="35" customWidth="1"/>
    <col min="14601" max="14603" width="15.28515625" style="35" customWidth="1"/>
    <col min="14604" max="14848" width="9.140625" style="35"/>
    <col min="14849" max="14849" width="3" style="35" customWidth="1"/>
    <col min="14850" max="14850" width="20.5703125" style="35" customWidth="1"/>
    <col min="14851" max="14851" width="31.42578125" style="35" customWidth="1"/>
    <col min="14852" max="14852" width="43.85546875" style="35" bestFit="1" customWidth="1"/>
    <col min="14853" max="14854" width="17" style="35" customWidth="1"/>
    <col min="14855" max="14855" width="9.140625" style="35"/>
    <col min="14856" max="14856" width="24.28515625" style="35" customWidth="1"/>
    <col min="14857" max="14859" width="15.28515625" style="35" customWidth="1"/>
    <col min="14860" max="15104" width="9.140625" style="35"/>
    <col min="15105" max="15105" width="3" style="35" customWidth="1"/>
    <col min="15106" max="15106" width="20.5703125" style="35" customWidth="1"/>
    <col min="15107" max="15107" width="31.42578125" style="35" customWidth="1"/>
    <col min="15108" max="15108" width="43.85546875" style="35" bestFit="1" customWidth="1"/>
    <col min="15109" max="15110" width="17" style="35" customWidth="1"/>
    <col min="15111" max="15111" width="9.140625" style="35"/>
    <col min="15112" max="15112" width="24.28515625" style="35" customWidth="1"/>
    <col min="15113" max="15115" width="15.28515625" style="35" customWidth="1"/>
    <col min="15116" max="15360" width="9.140625" style="35"/>
    <col min="15361" max="15361" width="3" style="35" customWidth="1"/>
    <col min="15362" max="15362" width="20.5703125" style="35" customWidth="1"/>
    <col min="15363" max="15363" width="31.42578125" style="35" customWidth="1"/>
    <col min="15364" max="15364" width="43.85546875" style="35" bestFit="1" customWidth="1"/>
    <col min="15365" max="15366" width="17" style="35" customWidth="1"/>
    <col min="15367" max="15367" width="9.140625" style="35"/>
    <col min="15368" max="15368" width="24.28515625" style="35" customWidth="1"/>
    <col min="15369" max="15371" width="15.28515625" style="35" customWidth="1"/>
    <col min="15372" max="15616" width="9.140625" style="35"/>
    <col min="15617" max="15617" width="3" style="35" customWidth="1"/>
    <col min="15618" max="15618" width="20.5703125" style="35" customWidth="1"/>
    <col min="15619" max="15619" width="31.42578125" style="35" customWidth="1"/>
    <col min="15620" max="15620" width="43.85546875" style="35" bestFit="1" customWidth="1"/>
    <col min="15621" max="15622" width="17" style="35" customWidth="1"/>
    <col min="15623" max="15623" width="9.140625" style="35"/>
    <col min="15624" max="15624" width="24.28515625" style="35" customWidth="1"/>
    <col min="15625" max="15627" width="15.28515625" style="35" customWidth="1"/>
    <col min="15628" max="15872" width="9.140625" style="35"/>
    <col min="15873" max="15873" width="3" style="35" customWidth="1"/>
    <col min="15874" max="15874" width="20.5703125" style="35" customWidth="1"/>
    <col min="15875" max="15875" width="31.42578125" style="35" customWidth="1"/>
    <col min="15876" max="15876" width="43.85546875" style="35" bestFit="1" customWidth="1"/>
    <col min="15877" max="15878" width="17" style="35" customWidth="1"/>
    <col min="15879" max="15879" width="9.140625" style="35"/>
    <col min="15880" max="15880" width="24.28515625" style="35" customWidth="1"/>
    <col min="15881" max="15883" width="15.28515625" style="35" customWidth="1"/>
    <col min="15884" max="16128" width="9.140625" style="35"/>
    <col min="16129" max="16129" width="3" style="35" customWidth="1"/>
    <col min="16130" max="16130" width="20.5703125" style="35" customWidth="1"/>
    <col min="16131" max="16131" width="31.42578125" style="35" customWidth="1"/>
    <col min="16132" max="16132" width="43.85546875" style="35" bestFit="1" customWidth="1"/>
    <col min="16133" max="16134" width="17" style="35" customWidth="1"/>
    <col min="16135" max="16135" width="9.140625" style="35"/>
    <col min="16136" max="16136" width="24.28515625" style="35" customWidth="1"/>
    <col min="16137" max="16139" width="15.28515625" style="35" customWidth="1"/>
    <col min="16140" max="16384" width="9.140625" style="35"/>
  </cols>
  <sheetData>
    <row r="1" spans="2:7">
      <c r="B1" s="298" t="s">
        <v>213</v>
      </c>
      <c r="C1" s="296"/>
      <c r="D1" s="296"/>
      <c r="E1" s="296"/>
      <c r="F1" s="296"/>
      <c r="G1" s="296"/>
    </row>
    <row r="2" spans="2:7">
      <c r="B2" s="296"/>
      <c r="C2" s="296"/>
      <c r="D2" s="296"/>
      <c r="E2" s="296"/>
      <c r="F2" s="296"/>
      <c r="G2" s="296"/>
    </row>
    <row r="3" spans="2:7">
      <c r="B3" s="299"/>
      <c r="C3" s="299"/>
      <c r="D3" s="299"/>
      <c r="E3" s="299"/>
      <c r="F3" s="299"/>
      <c r="G3" s="299"/>
    </row>
    <row r="4" spans="2:7" ht="22.5" customHeight="1">
      <c r="B4" s="36" t="s">
        <v>110</v>
      </c>
      <c r="C4" s="36" t="s">
        <v>111</v>
      </c>
      <c r="D4" s="36" t="s">
        <v>6</v>
      </c>
      <c r="E4" s="36" t="s">
        <v>112</v>
      </c>
      <c r="F4" s="188" t="s">
        <v>109</v>
      </c>
      <c r="G4" s="36" t="s">
        <v>113</v>
      </c>
    </row>
    <row r="5" spans="2:7" ht="15" customHeight="1">
      <c r="B5" s="300" t="s">
        <v>185</v>
      </c>
      <c r="C5" s="300" t="s">
        <v>114</v>
      </c>
      <c r="D5" s="37" t="s">
        <v>206</v>
      </c>
      <c r="E5" s="1">
        <v>3</v>
      </c>
      <c r="F5" s="184"/>
      <c r="G5" s="38">
        <f t="shared" ref="G5:G16" si="0">E5*F5</f>
        <v>0</v>
      </c>
    </row>
    <row r="6" spans="2:7" ht="36">
      <c r="B6" s="301"/>
      <c r="C6" s="301"/>
      <c r="D6" s="39" t="s">
        <v>205</v>
      </c>
      <c r="E6" s="40">
        <v>2</v>
      </c>
      <c r="F6" s="185"/>
      <c r="G6" s="41">
        <f t="shared" si="0"/>
        <v>0</v>
      </c>
    </row>
    <row r="7" spans="2:7">
      <c r="B7" s="301"/>
      <c r="C7" s="301"/>
      <c r="D7" s="39" t="s">
        <v>215</v>
      </c>
      <c r="E7" s="40">
        <v>2</v>
      </c>
      <c r="F7" s="185"/>
      <c r="G7" s="41">
        <f t="shared" si="0"/>
        <v>0</v>
      </c>
    </row>
    <row r="8" spans="2:7">
      <c r="B8" s="301"/>
      <c r="C8" s="301"/>
      <c r="D8" s="39" t="s">
        <v>207</v>
      </c>
      <c r="E8" s="40">
        <v>2</v>
      </c>
      <c r="F8" s="185"/>
      <c r="G8" s="41">
        <f t="shared" si="0"/>
        <v>0</v>
      </c>
    </row>
    <row r="9" spans="2:7">
      <c r="B9" s="301"/>
      <c r="C9" s="301"/>
      <c r="D9" s="39" t="s">
        <v>214</v>
      </c>
      <c r="E9" s="40">
        <v>2</v>
      </c>
      <c r="F9" s="185"/>
      <c r="G9" s="41">
        <f t="shared" si="0"/>
        <v>0</v>
      </c>
    </row>
    <row r="10" spans="2:7">
      <c r="B10" s="301"/>
      <c r="C10" s="301"/>
      <c r="D10" s="39" t="s">
        <v>208</v>
      </c>
      <c r="E10" s="40">
        <v>2</v>
      </c>
      <c r="F10" s="185"/>
      <c r="G10" s="41">
        <f t="shared" si="0"/>
        <v>0</v>
      </c>
    </row>
    <row r="11" spans="2:7" ht="24">
      <c r="B11" s="301"/>
      <c r="C11" s="301" t="s">
        <v>115</v>
      </c>
      <c r="D11" s="39" t="s">
        <v>209</v>
      </c>
      <c r="E11" s="40">
        <v>3</v>
      </c>
      <c r="F11" s="185"/>
      <c r="G11" s="41">
        <f t="shared" si="0"/>
        <v>0</v>
      </c>
    </row>
    <row r="12" spans="2:7">
      <c r="B12" s="301"/>
      <c r="C12" s="301"/>
      <c r="D12" s="37" t="s">
        <v>206</v>
      </c>
      <c r="E12" s="40">
        <v>2</v>
      </c>
      <c r="F12" s="185"/>
      <c r="G12" s="41">
        <f t="shared" si="0"/>
        <v>0</v>
      </c>
    </row>
    <row r="13" spans="2:7">
      <c r="B13" s="301"/>
      <c r="C13" s="301"/>
      <c r="D13" s="39" t="s">
        <v>210</v>
      </c>
      <c r="E13" s="40">
        <v>2</v>
      </c>
      <c r="F13" s="185"/>
      <c r="G13" s="41">
        <f t="shared" si="0"/>
        <v>0</v>
      </c>
    </row>
    <row r="14" spans="2:7">
      <c r="B14" s="301"/>
      <c r="C14" s="301"/>
      <c r="D14" s="39" t="s">
        <v>211</v>
      </c>
      <c r="E14" s="40">
        <v>2</v>
      </c>
      <c r="F14" s="185"/>
      <c r="G14" s="41">
        <f t="shared" si="0"/>
        <v>0</v>
      </c>
    </row>
    <row r="15" spans="2:7">
      <c r="B15" s="301"/>
      <c r="C15" s="301"/>
      <c r="D15" s="39" t="s">
        <v>214</v>
      </c>
      <c r="E15" s="40">
        <v>2</v>
      </c>
      <c r="F15" s="185"/>
      <c r="G15" s="41">
        <f t="shared" si="0"/>
        <v>0</v>
      </c>
    </row>
    <row r="16" spans="2:7">
      <c r="B16" s="301"/>
      <c r="C16" s="301"/>
      <c r="D16" s="39" t="s">
        <v>216</v>
      </c>
      <c r="E16" s="40">
        <v>2</v>
      </c>
      <c r="F16" s="185"/>
      <c r="G16" s="41">
        <f t="shared" si="0"/>
        <v>0</v>
      </c>
    </row>
    <row r="17" spans="2:8">
      <c r="B17" s="295" t="s">
        <v>116</v>
      </c>
      <c r="C17" s="295"/>
      <c r="D17" s="295"/>
      <c r="E17" s="295"/>
      <c r="F17" s="295"/>
      <c r="G17" s="42">
        <f>SUM(G5:G16)/2</f>
        <v>0</v>
      </c>
    </row>
    <row r="18" spans="2:8">
      <c r="B18" s="295" t="s">
        <v>117</v>
      </c>
      <c r="C18" s="295"/>
      <c r="D18" s="295"/>
      <c r="E18" s="295"/>
      <c r="F18" s="295"/>
      <c r="G18" s="42">
        <f>G17/6</f>
        <v>0</v>
      </c>
    </row>
    <row r="20" spans="2:8">
      <c r="B20" s="296" t="s">
        <v>118</v>
      </c>
      <c r="C20" s="296"/>
      <c r="D20" s="296"/>
      <c r="E20" s="296"/>
      <c r="F20" s="296"/>
      <c r="G20" s="296"/>
    </row>
    <row r="21" spans="2:8">
      <c r="B21" s="81"/>
      <c r="C21" s="81"/>
      <c r="D21" s="81"/>
      <c r="E21" s="81"/>
      <c r="F21" s="81"/>
    </row>
    <row r="22" spans="2:8">
      <c r="B22" s="297" t="s">
        <v>110</v>
      </c>
      <c r="C22" s="297" t="s">
        <v>6</v>
      </c>
      <c r="D22" s="83" t="s">
        <v>119</v>
      </c>
      <c r="E22" s="189" t="s">
        <v>109</v>
      </c>
      <c r="F22" s="43" t="s">
        <v>120</v>
      </c>
      <c r="G22" s="83" t="s">
        <v>121</v>
      </c>
      <c r="H22" s="100"/>
    </row>
    <row r="23" spans="2:8">
      <c r="B23" s="297"/>
      <c r="C23" s="297"/>
      <c r="D23" s="83" t="s">
        <v>15</v>
      </c>
      <c r="E23" s="189" t="s">
        <v>16</v>
      </c>
      <c r="F23" s="43" t="s">
        <v>43</v>
      </c>
      <c r="G23" s="83" t="s">
        <v>122</v>
      </c>
    </row>
    <row r="24" spans="2:8">
      <c r="B24" s="82" t="s">
        <v>123</v>
      </c>
      <c r="C24" s="1" t="s">
        <v>182</v>
      </c>
      <c r="D24" s="1">
        <v>12</v>
      </c>
      <c r="E24" s="186"/>
      <c r="F24" s="44">
        <v>12</v>
      </c>
      <c r="G24" s="38">
        <f>D24*E24/F24</f>
        <v>0</v>
      </c>
    </row>
    <row r="25" spans="2:8">
      <c r="B25" s="295" t="s">
        <v>218</v>
      </c>
      <c r="C25" s="295"/>
      <c r="D25" s="295"/>
      <c r="E25" s="295"/>
      <c r="F25" s="295"/>
      <c r="G25" s="72">
        <f>G24</f>
        <v>0</v>
      </c>
    </row>
    <row r="26" spans="2:8">
      <c r="B26" s="295" t="s">
        <v>183</v>
      </c>
      <c r="C26" s="295"/>
      <c r="D26" s="295"/>
      <c r="E26" s="295"/>
      <c r="F26" s="295"/>
      <c r="G26" s="45">
        <v>132</v>
      </c>
    </row>
    <row r="27" spans="2:8">
      <c r="B27" s="295" t="s">
        <v>184</v>
      </c>
      <c r="C27" s="295"/>
      <c r="D27" s="295"/>
      <c r="E27" s="295"/>
      <c r="F27" s="295"/>
      <c r="G27" s="72">
        <f>G25/G26</f>
        <v>0</v>
      </c>
    </row>
  </sheetData>
  <mergeCells count="12">
    <mergeCell ref="B1:G3"/>
    <mergeCell ref="B17:F17"/>
    <mergeCell ref="B18:F18"/>
    <mergeCell ref="B5:B16"/>
    <mergeCell ref="C5:C10"/>
    <mergeCell ref="C11:C16"/>
    <mergeCell ref="B27:F27"/>
    <mergeCell ref="B20:G20"/>
    <mergeCell ref="B22:B23"/>
    <mergeCell ref="C22:C23"/>
    <mergeCell ref="B25:F25"/>
    <mergeCell ref="B26:F26"/>
  </mergeCells>
  <pageMargins left="0.511811024" right="0.511811024" top="0.78740157499999996" bottom="0.78740157499999996" header="0.31496062000000002" footer="0.31496062000000002"/>
  <pageSetup paperSize="9" scale="94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72E68D64964046ADEF131DA8B9228A" ma:contentTypeVersion="10" ma:contentTypeDescription="Create a new document." ma:contentTypeScope="" ma:versionID="b0a1bf3f0839a80fb7576f1d1ddbe39c">
  <xsd:schema xmlns:xsd="http://www.w3.org/2001/XMLSchema" xmlns:xs="http://www.w3.org/2001/XMLSchema" xmlns:p="http://schemas.microsoft.com/office/2006/metadata/properties" xmlns:ns3="9c373f15-12d3-4336-9a5a-4c293e5de2f0" xmlns:ns4="f64d267d-d995-41ab-a62e-e65e3f2d2c35" targetNamespace="http://schemas.microsoft.com/office/2006/metadata/properties" ma:root="true" ma:fieldsID="2ccee5363a957227b4ba1d7bc35c0e9e" ns3:_="" ns4:_="">
    <xsd:import namespace="9c373f15-12d3-4336-9a5a-4c293e5de2f0"/>
    <xsd:import namespace="f64d267d-d995-41ab-a62e-e65e3f2d2c3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373f15-12d3-4336-9a5a-4c293e5de2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4d267d-d995-41ab-a62e-e65e3f2d2c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08C5E2-7ED3-47EA-8F4B-205D4036A5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E25989-BB86-4957-98C7-A3D217BB16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373f15-12d3-4336-9a5a-4c293e5de2f0"/>
    <ds:schemaRef ds:uri="f64d267d-d995-41ab-a62e-e65e3f2d2c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B5D9CE-935C-4835-A0CA-08E6A141D89C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c373f15-12d3-4336-9a5a-4c293e5de2f0"/>
    <ds:schemaRef ds:uri="f64d267d-d995-41ab-a62e-e65e3f2d2c35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Custo Final</vt:lpstr>
      <vt:lpstr>Custos Empregados</vt:lpstr>
      <vt:lpstr>Salários e Benefícios</vt:lpstr>
      <vt:lpstr>Memória Calc-Uniform. + Relógio</vt:lpstr>
      <vt:lpstr>'Custo Final'!Area_de_impressao</vt:lpstr>
      <vt:lpstr>'Custos Empregados'!Area_de_impressao</vt:lpstr>
      <vt:lpstr>'Memória Calc-Uniform. + Relógio'!Area_de_impressao</vt:lpstr>
      <vt:lpstr>'Salários e Benefícios'!Area_de_impressao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adminwks</cp:lastModifiedBy>
  <cp:revision/>
  <cp:lastPrinted>2022-07-06T13:40:32Z</cp:lastPrinted>
  <dcterms:created xsi:type="dcterms:W3CDTF">2018-01-23T19:35:16Z</dcterms:created>
  <dcterms:modified xsi:type="dcterms:W3CDTF">2022-09-26T18:18:53Z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0x0101000A72E68D64964046ADEF131DA8B9228A</vt:lpwstr>
  </property>
</Properties>
</file>